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ácia stavby" sheetId="1" r:id="rId1"/>
    <sheet name="B - Bleskozvod" sheetId="2" r:id="rId2"/>
    <sheet name="E - Elektroinštalácia - v..." sheetId="3" r:id="rId3"/>
  </sheets>
  <definedNames>
    <definedName name="_xlnm.Print_Area" localSheetId="0">'Rekapitulácia stavby'!$D$4:$AO$76,'Rekapitulácia stavby'!$C$82:$AQ$97</definedName>
    <definedName name="_xlnm.Print_Titles" localSheetId="0">'Rekapitulácia stavby'!$92:$92</definedName>
    <definedName name="_xlnm._FilterDatabase" localSheetId="1" hidden="1">'B - Bleskozvod'!$C$123:$K$174</definedName>
    <definedName name="_xlnm.Print_Area" localSheetId="1">'B - Bleskozvod'!$C$4:$J$76,'B - Bleskozvod'!$C$82:$J$105,'B - Bleskozvod'!$C$111:$K$174</definedName>
    <definedName name="_xlnm.Print_Titles" localSheetId="1">'B - Bleskozvod'!$123:$123</definedName>
    <definedName name="_xlnm._FilterDatabase" localSheetId="2" hidden="1">'E - Elektroinštalácia - v...'!$C$119:$K$152</definedName>
    <definedName name="_xlnm.Print_Area" localSheetId="2">'E - Elektroinštalácia - v...'!$C$4:$J$76,'E - Elektroinštalácia - v...'!$C$82:$J$101,'E - Elektroinštalácia - v...'!$C$107:$K$152</definedName>
    <definedName name="_xlnm.Print_Titles" localSheetId="2">'E - Elektroinštalácia - v...'!$119:$119</definedName>
  </definedNames>
  <calcPr/>
</workbook>
</file>

<file path=xl/calcChain.xml><?xml version="1.0" encoding="utf-8"?>
<calcChain xmlns="http://schemas.openxmlformats.org/spreadsheetml/2006/main">
  <c i="3" r="J37"/>
  <c r="J36"/>
  <c i="1" r="AY96"/>
  <c i="3" r="J35"/>
  <c i="1" r="AX96"/>
  <c i="3" r="BI152"/>
  <c r="BH152"/>
  <c r="BG152"/>
  <c r="BE152"/>
  <c r="T152"/>
  <c r="R152"/>
  <c r="P152"/>
  <c r="BK152"/>
  <c r="J152"/>
  <c r="BF152"/>
  <c r="BI151"/>
  <c r="BH151"/>
  <c r="BG151"/>
  <c r="BE151"/>
  <c r="T151"/>
  <c r="T150"/>
  <c r="R151"/>
  <c r="R150"/>
  <c r="P151"/>
  <c r="P150"/>
  <c r="BK151"/>
  <c r="BK150"/>
  <c r="J150"/>
  <c r="J151"/>
  <c r="BF151"/>
  <c r="J100"/>
  <c r="BI149"/>
  <c r="BH149"/>
  <c r="BG149"/>
  <c r="BE149"/>
  <c r="T149"/>
  <c r="T148"/>
  <c r="R149"/>
  <c r="R148"/>
  <c r="P149"/>
  <c r="P148"/>
  <c r="BK149"/>
  <c r="BK148"/>
  <c r="J148"/>
  <c r="J149"/>
  <c r="BF149"/>
  <c r="J99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6"/>
  <c r="BH126"/>
  <c r="BG126"/>
  <c r="BE126"/>
  <c r="T126"/>
  <c r="R126"/>
  <c r="P126"/>
  <c r="BK126"/>
  <c r="J126"/>
  <c r="BF126"/>
  <c r="BI125"/>
  <c r="BH125"/>
  <c r="BG125"/>
  <c r="BE125"/>
  <c r="T125"/>
  <c r="R125"/>
  <c r="P125"/>
  <c r="BK125"/>
  <c r="J125"/>
  <c r="BF125"/>
  <c r="BI124"/>
  <c r="BH124"/>
  <c r="BG124"/>
  <c r="BE124"/>
  <c r="T124"/>
  <c r="R124"/>
  <c r="P124"/>
  <c r="BK124"/>
  <c r="J124"/>
  <c r="BF124"/>
  <c r="BI123"/>
  <c r="F37"/>
  <c i="1" r="BD96"/>
  <c i="3" r="BH123"/>
  <c r="F36"/>
  <c i="1" r="BC96"/>
  <c i="3" r="BG123"/>
  <c r="F35"/>
  <c i="1" r="BB96"/>
  <c i="3" r="BE123"/>
  <c r="J33"/>
  <c i="1" r="AV96"/>
  <c i="3" r="F33"/>
  <c i="1" r="AZ96"/>
  <c i="3" r="T123"/>
  <c r="T122"/>
  <c r="T121"/>
  <c r="T120"/>
  <c r="R123"/>
  <c r="R122"/>
  <c r="R121"/>
  <c r="R120"/>
  <c r="P123"/>
  <c r="P122"/>
  <c r="P121"/>
  <c r="P120"/>
  <c i="1" r="AU96"/>
  <c i="3" r="BK123"/>
  <c r="BK122"/>
  <c r="J122"/>
  <c r="BK121"/>
  <c r="J121"/>
  <c r="BK120"/>
  <c r="J120"/>
  <c r="J96"/>
  <c r="J30"/>
  <c i="1" r="AG96"/>
  <c i="3" r="J123"/>
  <c r="BF123"/>
  <c r="J34"/>
  <c i="1" r="AW96"/>
  <c i="3" r="F34"/>
  <c i="1" r="BA96"/>
  <c i="3" r="J98"/>
  <c r="J97"/>
  <c r="J116"/>
  <c r="F116"/>
  <c r="F114"/>
  <c r="E112"/>
  <c r="J91"/>
  <c r="F91"/>
  <c r="F89"/>
  <c r="E87"/>
  <c r="J39"/>
  <c r="J24"/>
  <c r="E24"/>
  <c r="J117"/>
  <c r="J92"/>
  <c r="J23"/>
  <c r="J18"/>
  <c r="E18"/>
  <c r="F117"/>
  <c r="F92"/>
  <c r="J17"/>
  <c r="J12"/>
  <c r="J114"/>
  <c r="J89"/>
  <c r="E7"/>
  <c r="E110"/>
  <c r="E85"/>
  <c i="2" r="J37"/>
  <c r="J36"/>
  <c i="1" r="AY95"/>
  <c i="2" r="J35"/>
  <c i="1" r="AX95"/>
  <c i="2" r="BI174"/>
  <c r="BH174"/>
  <c r="BG174"/>
  <c r="BE174"/>
  <c r="T174"/>
  <c r="R174"/>
  <c r="P174"/>
  <c r="BK174"/>
  <c r="J174"/>
  <c r="BF174"/>
  <c r="BI173"/>
  <c r="BH173"/>
  <c r="BG173"/>
  <c r="BE173"/>
  <c r="T173"/>
  <c r="T172"/>
  <c r="R173"/>
  <c r="R172"/>
  <c r="P173"/>
  <c r="P172"/>
  <c r="BK173"/>
  <c r="BK172"/>
  <c r="J172"/>
  <c r="J173"/>
  <c r="BF173"/>
  <c r="J104"/>
  <c r="BI171"/>
  <c r="BH171"/>
  <c r="BG171"/>
  <c r="BE171"/>
  <c r="T171"/>
  <c r="R171"/>
  <c r="P171"/>
  <c r="BK171"/>
  <c r="J171"/>
  <c r="BF171"/>
  <c r="BI170"/>
  <c r="BH170"/>
  <c r="BG170"/>
  <c r="BE170"/>
  <c r="T170"/>
  <c r="T169"/>
  <c r="R170"/>
  <c r="R169"/>
  <c r="P170"/>
  <c r="P169"/>
  <c r="BK170"/>
  <c r="BK169"/>
  <c r="J169"/>
  <c r="J170"/>
  <c r="BF170"/>
  <c r="J103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T165"/>
  <c r="R166"/>
  <c r="R165"/>
  <c r="P166"/>
  <c r="P165"/>
  <c r="BK166"/>
  <c r="BK165"/>
  <c r="J165"/>
  <c r="J166"/>
  <c r="BF166"/>
  <c r="J102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R158"/>
  <c r="P158"/>
  <c r="BK158"/>
  <c r="J158"/>
  <c r="BF158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T132"/>
  <c r="T131"/>
  <c r="R133"/>
  <c r="R132"/>
  <c r="R131"/>
  <c r="P133"/>
  <c r="P132"/>
  <c r="P131"/>
  <c r="BK133"/>
  <c r="BK132"/>
  <c r="J132"/>
  <c r="BK131"/>
  <c r="J131"/>
  <c r="J133"/>
  <c r="BF133"/>
  <c r="J101"/>
  <c r="J100"/>
  <c r="BI130"/>
  <c r="BH130"/>
  <c r="BG130"/>
  <c r="BE130"/>
  <c r="T130"/>
  <c r="R130"/>
  <c r="P130"/>
  <c r="BK130"/>
  <c r="J130"/>
  <c r="BF130"/>
  <c r="BI129"/>
  <c r="BH129"/>
  <c r="BG129"/>
  <c r="BE129"/>
  <c r="T129"/>
  <c r="T128"/>
  <c r="R129"/>
  <c r="R128"/>
  <c r="P129"/>
  <c r="P128"/>
  <c r="BK129"/>
  <c r="BK128"/>
  <c r="J128"/>
  <c r="J129"/>
  <c r="BF129"/>
  <c r="J99"/>
  <c r="BI127"/>
  <c r="F37"/>
  <c i="1" r="BD95"/>
  <c i="2" r="BH127"/>
  <c r="F36"/>
  <c i="1" r="BC95"/>
  <c i="2" r="BG127"/>
  <c r="F35"/>
  <c i="1" r="BB95"/>
  <c i="2" r="BE127"/>
  <c r="J33"/>
  <c i="1" r="AV95"/>
  <c i="2" r="F33"/>
  <c i="1" r="AZ95"/>
  <c i="2" r="T127"/>
  <c r="T126"/>
  <c r="T125"/>
  <c r="T124"/>
  <c r="R127"/>
  <c r="R126"/>
  <c r="R125"/>
  <c r="R124"/>
  <c r="P127"/>
  <c r="P126"/>
  <c r="P125"/>
  <c r="P124"/>
  <c i="1" r="AU95"/>
  <c i="2" r="BK127"/>
  <c r="BK126"/>
  <c r="J126"/>
  <c r="BK125"/>
  <c r="J125"/>
  <c r="BK124"/>
  <c r="J124"/>
  <c r="J96"/>
  <c r="J30"/>
  <c i="1" r="AG95"/>
  <c i="2" r="J127"/>
  <c r="BF127"/>
  <c r="J34"/>
  <c i="1" r="AW95"/>
  <c i="2" r="F34"/>
  <c i="1" r="BA95"/>
  <c i="2" r="J98"/>
  <c r="J97"/>
  <c r="J120"/>
  <c r="F120"/>
  <c r="F118"/>
  <c r="E116"/>
  <c r="J91"/>
  <c r="F91"/>
  <c r="F89"/>
  <c r="E87"/>
  <c r="J39"/>
  <c r="J24"/>
  <c r="E24"/>
  <c r="J121"/>
  <c r="J92"/>
  <c r="J23"/>
  <c r="J18"/>
  <c r="E18"/>
  <c r="F121"/>
  <c r="F92"/>
  <c r="J17"/>
  <c r="J12"/>
  <c r="J118"/>
  <c r="J89"/>
  <c r="E7"/>
  <c r="E114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<sst xmlns="http://schemas.openxmlformats.org/spreadsheetml/2006/main">
  <si>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</si>
  <si>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</si>
  <si>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</si>
  <si>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</si>
  <si>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</si>
  <si>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{5941622d-cafa-497f-879f-4de56e41800b}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</si>
  <si>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</si>
  <si>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</si>
  <si>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</si>
  <si>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</si>
  <si>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</si>
  <si>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</si>
  <si>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2324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</si>
  <si>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</si>
  <si>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</si>
  <si>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 xml:space="preserve">Školský internát B. Bystrica -  rekonštrukcia objektov - zníženie energetickej náročnosti</t>
  </si>
  <si>
    <t>JKSO:</t>
  </si>
  <si>
    <t>KS:</t>
  </si>
  <si>
    <t>Miesto:</t>
  </si>
  <si>
    <t>Banská Bystrica</t>
  </si>
  <si>
    <t>Dátum:</t>
  </si>
  <si>
    <t>17. 5. 2019</t>
  </si>
  <si>
    <t>Objednávateľ:</t>
  </si>
  <si>
    <t>IČO:</t>
  </si>
  <si>
    <t>Školský internát, Internátna č. 4, B.B.</t>
  </si>
  <si>
    <t>IČ DPH:</t>
  </si>
  <si>
    <t>Zhotoviteľ:</t>
  </si>
  <si>
    <t>Vyplň údaj</t>
  </si>
  <si>
    <t>Projektant:</t>
  </si>
  <si>
    <t>Kotrle Antonín</t>
  </si>
  <si>
    <t>True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</si>
  <si>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</si>
  <si>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</si>
  <si>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</si>
  <si>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</si>
  <si>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</si>
  <si>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</si>
  <si>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</si>
  <si>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</si>
  <si>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</si>
  <si>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</si>
  <si>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</si>
  <si>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</si>
  <si>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</si>
  <si>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</si>
  <si>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</si>
  <si>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</si>
  <si>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</si>
  <si>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</si>
  <si>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</si>
  <si>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</si>
  <si>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</si>
  <si>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</si>
  <si>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</si>
  <si>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</si>
  <si>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</si>
  <si>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</si>
  <si>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</si>
  <si>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</si>
  <si>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</si>
  <si>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</si>
  <si>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</si>
  <si>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</si>
  <si>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</si>
  <si>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</si>
  <si>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</si>
  <si>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</si>
  <si>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</si>
  <si>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</si>
  <si>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</si>
  <si>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</si>
  <si>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</si>
  <si>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</si>
  <si>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</si>
  <si>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</si>
  <si>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</si>
  <si>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</si>
  <si>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</si>
  <si>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</si>
  <si>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</si>
  <si>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B</t>
  </si>
  <si>
    <t>Bleskozvod</t>
  </si>
  <si>
    <t>STA</t>
  </si>
  <si>
    <t>1</t>
  </si>
  <si>
    <t>{33adaef7-9d3b-490a-bc5e-a9ba4b16e3fc}</t>
  </si>
  <si>
    <t>E</t>
  </si>
  <si>
    <t>Elektroinštalácia - výmena svietidiel</t>
  </si>
  <si>
    <t>{a9c434ce-3d75-465a-ab00-2cc8ee9fbe03}</t>
  </si>
  <si>
    <t>KRYCÍ LIST ROZPOČTU</t>
  </si>
  <si>
    <t>Objekt:</t>
  </si>
  <si>
    <t>B - Bleskozvod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</si>
  <si>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</si>
  <si>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</si>
  <si>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</si>
  <si>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</si>
  <si>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</si>
  <si>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</si>
  <si>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</si>
  <si>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</si>
  <si>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>M - Práce a dodávky M</t>
  </si>
  <si>
    <t xml:space="preserve">    21-M - Elektromontáže</t>
  </si>
  <si>
    <t xml:space="preserve">    46-M - Zemné práce vykonávané pri externých montážnych prácach</t>
  </si>
  <si>
    <t xml:space="preserve">    95-M - Revízie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</si>
  <si>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</si>
  <si>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</si>
  <si>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</si>
  <si>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</si>
  <si>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</si>
  <si>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</si>
  <si>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</si>
  <si>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</si>
  <si>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</si>
  <si>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</si>
  <si>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</si>
  <si>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</si>
  <si>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</si>
  <si>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</si>
  <si>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</si>
  <si>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</si>
  <si>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</si>
  <si>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40</t>
  </si>
  <si>
    <t>K</t>
  </si>
  <si>
    <t>113107131</t>
  </si>
  <si>
    <t xml:space="preserve">Odstránenie krytu v ploche do 200 m2 z betónu prostého, hr. vrstvy do 150 mm,  -0,22500t</t>
  </si>
  <si>
    <t>m2</t>
  </si>
  <si>
    <t>CS CENEKON 2018 01</t>
  </si>
  <si>
    <t>4</t>
  </si>
  <si>
    <t>2</t>
  </si>
  <si>
    <t>-1295421516</t>
  </si>
  <si>
    <t>3</t>
  </si>
  <si>
    <t>Zvislé a kompletné konštrukcie</t>
  </si>
  <si>
    <t>42</t>
  </si>
  <si>
    <t>311311981</t>
  </si>
  <si>
    <t>Zhotovenie nadzákladových múrov z betónu prostého</t>
  </si>
  <si>
    <t>m3</t>
  </si>
  <si>
    <t>169197970</t>
  </si>
  <si>
    <t>43</t>
  </si>
  <si>
    <t>M</t>
  </si>
  <si>
    <t>589310003700</t>
  </si>
  <si>
    <t>Betón STN EN 206-1-C 16/20-XC1 (SK)-Dmax 22 - S3 z cementu portlandského</t>
  </si>
  <si>
    <t>8</t>
  </si>
  <si>
    <t>1755348048</t>
  </si>
  <si>
    <t>Práce a dodávky M</t>
  </si>
  <si>
    <t>21-M</t>
  </si>
  <si>
    <t>Elektromontáže</t>
  </si>
  <si>
    <t>17</t>
  </si>
  <si>
    <t>210220010a</t>
  </si>
  <si>
    <t>náter zemného spoja</t>
  </si>
  <si>
    <t>ks</t>
  </si>
  <si>
    <t>64</t>
  </si>
  <si>
    <t>-1634276841</t>
  </si>
  <si>
    <t>18</t>
  </si>
  <si>
    <t>226320000100</t>
  </si>
  <si>
    <t>Decht náterový strešný</t>
  </si>
  <si>
    <t>kg</t>
  </si>
  <si>
    <t>128</t>
  </si>
  <si>
    <t>1736163827</t>
  </si>
  <si>
    <t>15</t>
  </si>
  <si>
    <t>210220021</t>
  </si>
  <si>
    <t>Uzemňovacie vedenie v zemi FeZn vrátane izolácie spojov O 10mm</t>
  </si>
  <si>
    <t>m</t>
  </si>
  <si>
    <t>-90749624</t>
  </si>
  <si>
    <t>16</t>
  </si>
  <si>
    <t>354410054800</t>
  </si>
  <si>
    <t>Drôt bleskozvodový FeZn D 10 mm</t>
  </si>
  <si>
    <t>-444232221</t>
  </si>
  <si>
    <t>31</t>
  </si>
  <si>
    <t>210220050</t>
  </si>
  <si>
    <t>Označenie zvodov číselnými štítkami</t>
  </si>
  <si>
    <t>1690364770</t>
  </si>
  <si>
    <t>32</t>
  </si>
  <si>
    <t>354410064600</t>
  </si>
  <si>
    <t>Štítok orientačný zemniaci</t>
  </si>
  <si>
    <t>-782322097</t>
  </si>
  <si>
    <t>19</t>
  </si>
  <si>
    <t>210220240</t>
  </si>
  <si>
    <t xml:space="preserve">Svorka FeZn k uzemňovacej tyči  SJ</t>
  </si>
  <si>
    <t>-1990214561</t>
  </si>
  <si>
    <t>354410001500</t>
  </si>
  <si>
    <t>Svorka FeZn k uzemňovacej tyči označenie SJ 01</t>
  </si>
  <si>
    <t>441561255</t>
  </si>
  <si>
    <t>21</t>
  </si>
  <si>
    <t>210220243</t>
  </si>
  <si>
    <t>Svorka FeZn spojovacia SS</t>
  </si>
  <si>
    <t>1967551453</t>
  </si>
  <si>
    <t>22</t>
  </si>
  <si>
    <t>354410003400</t>
  </si>
  <si>
    <t>Svorka FeZn spojovacia označenie SS 2 skrutky s príložkou</t>
  </si>
  <si>
    <t>300130722</t>
  </si>
  <si>
    <t>23</t>
  </si>
  <si>
    <t>210220253</t>
  </si>
  <si>
    <t>Svorka FeZn uzemňovacia SR03</t>
  </si>
  <si>
    <t>-1649743672</t>
  </si>
  <si>
    <t>24</t>
  </si>
  <si>
    <t>354410000900</t>
  </si>
  <si>
    <t>Svorka FeZn uzemňovacia označenie SR 03 A</t>
  </si>
  <si>
    <t>1398982290</t>
  </si>
  <si>
    <t>25</t>
  </si>
  <si>
    <t>210220260</t>
  </si>
  <si>
    <t xml:space="preserve">Ochranný uholník FeZn   OU</t>
  </si>
  <si>
    <t>-1555981054</t>
  </si>
  <si>
    <t>26</t>
  </si>
  <si>
    <t>354410053300</t>
  </si>
  <si>
    <t>Uholník ochranný FeZn označenie OU 1,7 m</t>
  </si>
  <si>
    <t>-853720799</t>
  </si>
  <si>
    <t>27</t>
  </si>
  <si>
    <t>210220261</t>
  </si>
  <si>
    <t xml:space="preserve">Držiak ochranného uholníka FeZn   DU-Z,D a DOU</t>
  </si>
  <si>
    <t>1736646872</t>
  </si>
  <si>
    <t>28</t>
  </si>
  <si>
    <t>354410053600</t>
  </si>
  <si>
    <t>Držiak FeZn ochranného uholníka do muriva označenie DU Z</t>
  </si>
  <si>
    <t>684287841</t>
  </si>
  <si>
    <t>29</t>
  </si>
  <si>
    <t>210220280</t>
  </si>
  <si>
    <t>Uzemňovacia tyč FeZn ZT</t>
  </si>
  <si>
    <t>1965445968</t>
  </si>
  <si>
    <t>30</t>
  </si>
  <si>
    <t>354410055700</t>
  </si>
  <si>
    <t>Tyč uzemňovacia FeZn označenie ZT 2 m</t>
  </si>
  <si>
    <t>-733394773</t>
  </si>
  <si>
    <t>210220800</t>
  </si>
  <si>
    <t xml:space="preserve">Uzemňovacie vedenie na povrchu  AlMgSi  Ø 8-10</t>
  </si>
  <si>
    <t>1278762385</t>
  </si>
  <si>
    <t>354410064200</t>
  </si>
  <si>
    <t>Vodič uzemňovací zliatina AlMgSi označenie O 8 Al</t>
  </si>
  <si>
    <t>1911327122</t>
  </si>
  <si>
    <t>210220800a</t>
  </si>
  <si>
    <t xml:space="preserve">Uzemňovacie vedenie na povrchu  AlMgSi  Ø 8-10 izolované</t>
  </si>
  <si>
    <t>-236953916</t>
  </si>
  <si>
    <t>354410064400</t>
  </si>
  <si>
    <t>Vodič uzemňovací izolovaný zliatina AlMgSi označenie O 8 Al PVC</t>
  </si>
  <si>
    <t>-1758118509</t>
  </si>
  <si>
    <t>5</t>
  </si>
  <si>
    <t>210220820</t>
  </si>
  <si>
    <t>Podpery vedenia zliatina AlMgSi nešpecifikovaná</t>
  </si>
  <si>
    <t>976205904</t>
  </si>
  <si>
    <t>6</t>
  </si>
  <si>
    <t>354410050110</t>
  </si>
  <si>
    <t>Podpera vedenia nešpecifikovaná zliatina AlMgSi - PV1 - na atiku</t>
  </si>
  <si>
    <t>850264324</t>
  </si>
  <si>
    <t>7</t>
  </si>
  <si>
    <t>354410050110a</t>
  </si>
  <si>
    <t>Podpera vedenia nešpecifikovaná zliatina AlMgSi - PV 2 - na plochú strechu</t>
  </si>
  <si>
    <t>518131085</t>
  </si>
  <si>
    <t>354410050110b</t>
  </si>
  <si>
    <t>Podpera vedenia nešpecifikovaná zliatina AlMgSi - PV 3 - do zatepleného múuru</t>
  </si>
  <si>
    <t>401202856</t>
  </si>
  <si>
    <t>13</t>
  </si>
  <si>
    <t>210220855</t>
  </si>
  <si>
    <t>Svorka zliatina AlMgSi pripojovacia SP</t>
  </si>
  <si>
    <t>-1984163308</t>
  </si>
  <si>
    <t>14</t>
  </si>
  <si>
    <t>354410013600</t>
  </si>
  <si>
    <t>Svorka pripojovacia zliatina AlMgSi označenie SP - nešpecifikovaná</t>
  </si>
  <si>
    <t>-1792790925</t>
  </si>
  <si>
    <t>9</t>
  </si>
  <si>
    <t>210220857</t>
  </si>
  <si>
    <t>Svorka zliatina AlMgSi skúšobná SZ</t>
  </si>
  <si>
    <t>CS Cenekon 2018 01</t>
  </si>
  <si>
    <t>-1381247305</t>
  </si>
  <si>
    <t>10</t>
  </si>
  <si>
    <t>3544237201</t>
  </si>
  <si>
    <t>Svorka skušobná nerez SZ - 459 129</t>
  </si>
  <si>
    <t>-205258242</t>
  </si>
  <si>
    <t>11</t>
  </si>
  <si>
    <t>210220860</t>
  </si>
  <si>
    <t>Svorka zliatina AlMgSi univerzálna SU, SU A-B</t>
  </si>
  <si>
    <t>1939483918</t>
  </si>
  <si>
    <t>12</t>
  </si>
  <si>
    <t>3544237901</t>
  </si>
  <si>
    <t>Svorka univerzálna nerez SU - 315 115</t>
  </si>
  <si>
    <t>-809486297</t>
  </si>
  <si>
    <t>46-M</t>
  </si>
  <si>
    <t>Zemné práce vykonávané pri externých montážnych prácach</t>
  </si>
  <si>
    <t>33</t>
  </si>
  <si>
    <t>460200153</t>
  </si>
  <si>
    <t>Hĺbenie káblovej ryhy ručne 35 cm širokej a 70 cm hlbokej, v zemine triedy 3</t>
  </si>
  <si>
    <t>-1720880161</t>
  </si>
  <si>
    <t>34</t>
  </si>
  <si>
    <t>460560153</t>
  </si>
  <si>
    <t>Ručný zásyp nezap. káblovej ryhy bez zhutn. zeminy, 35 cm širokej, 70 cm hlbokej v zemine tr. 3</t>
  </si>
  <si>
    <t>1710542062</t>
  </si>
  <si>
    <t>35</t>
  </si>
  <si>
    <t>460620013</t>
  </si>
  <si>
    <t>Proviz. úprava terénu v zemine tr. 3, aby nerovnosti terénu neboli väčšie ako 2 cm od vodor.hladiny</t>
  </si>
  <si>
    <t>-2072187022</t>
  </si>
  <si>
    <t>95-M</t>
  </si>
  <si>
    <t>Revízie</t>
  </si>
  <si>
    <t>38</t>
  </si>
  <si>
    <t>950105001</t>
  </si>
  <si>
    <t>Zistenie stavu zariadenia ochrany pred úderom blesku</t>
  </si>
  <si>
    <t>zvod</t>
  </si>
  <si>
    <t>-1551655290</t>
  </si>
  <si>
    <t>39</t>
  </si>
  <si>
    <t>950106010</t>
  </si>
  <si>
    <t>Meranie pri revíziách zemného prechodového odporu uzemnenia ochranného alebo pracovného</t>
  </si>
  <si>
    <t>mer.</t>
  </si>
  <si>
    <t>1959600993</t>
  </si>
  <si>
    <t>HZS</t>
  </si>
  <si>
    <t>Hodinové zúčtovacie sadzby</t>
  </si>
  <si>
    <t>36</t>
  </si>
  <si>
    <t>HZS000111</t>
  </si>
  <si>
    <t>Stavebno montážne práce menej náročne, pomocné alebo manupulačné (Tr. 1) v rozsahu viac ako 8 hodín - DEMONTÁŽ</t>
  </si>
  <si>
    <t>hod</t>
  </si>
  <si>
    <t>512</t>
  </si>
  <si>
    <t>1034371631</t>
  </si>
  <si>
    <t>37</t>
  </si>
  <si>
    <t>HZS000113</t>
  </si>
  <si>
    <t>Stavebno montážne práce náročné ucelené - odborné, tvorivé remeselné (Tr. 3) v rozsahu viac ako 8 hodín</t>
  </si>
  <si>
    <t>1216227258</t>
  </si>
  <si>
    <t>E - Elektroinštalácia - výmena svietidiel</t>
  </si>
  <si>
    <t>210010108</t>
  </si>
  <si>
    <t>Lišta elektroinštalačná z PVC 24x22, uložená pevne, vkladacia</t>
  </si>
  <si>
    <t>221975162</t>
  </si>
  <si>
    <t>345750065500</t>
  </si>
  <si>
    <t>Lišta vkladacia z PVC LV 24x22 mm, KOPOS</t>
  </si>
  <si>
    <t>-544547983</t>
  </si>
  <si>
    <t>210010332</t>
  </si>
  <si>
    <t>Krabica pre lištový rozvod typ 2789 s viečkom a svorkovnicou, vrátane zapojenia</t>
  </si>
  <si>
    <t>1262659996</t>
  </si>
  <si>
    <t>345410000100</t>
  </si>
  <si>
    <t xml:space="preserve">Krabica prístrojová  LK 80x16/T biela</t>
  </si>
  <si>
    <t>-81872450</t>
  </si>
  <si>
    <t>345410014300</t>
  </si>
  <si>
    <t>Viečko krabice jednonásobnej prístrojovej VLK 80/T biela</t>
  </si>
  <si>
    <t>-81537744</t>
  </si>
  <si>
    <t>345610004200</t>
  </si>
  <si>
    <t>Svorkovnica S-66</t>
  </si>
  <si>
    <t>-1324666330</t>
  </si>
  <si>
    <t>210011310</t>
  </si>
  <si>
    <t>Osadenie polyamidovej príchytky HM 8 do tvrdého kameňa, jednoduchého betónu a železobetónu</t>
  </si>
  <si>
    <t>459666707</t>
  </si>
  <si>
    <t>311310002800</t>
  </si>
  <si>
    <t>Hmoždinka klasická, sivá, M 8x40 mm, typ T8-PA, TRACON Elektric</t>
  </si>
  <si>
    <t>675880789</t>
  </si>
  <si>
    <t>210201080</t>
  </si>
  <si>
    <t>Zapojenie svietidlá IP20, stropného - nástenného LED</t>
  </si>
  <si>
    <t>-541818423</t>
  </si>
  <si>
    <t>348120003051</t>
  </si>
  <si>
    <t>LED svietidlo nešpecifikované "C", cca15W, min. 1360lm, IP20 (napr. Osmont - Titan 1 PC, 56206, IP54, IK10)</t>
  </si>
  <si>
    <t>-212878980</t>
  </si>
  <si>
    <t>348120003056</t>
  </si>
  <si>
    <t>LED svietidlo nešpecifikované "D", cca 20W, min. 1760lm, IP20 (napr. Osmont - Titan 1 PC, 53235, IP54, IK10)</t>
  </si>
  <si>
    <t>-1696827684</t>
  </si>
  <si>
    <t>348120003061</t>
  </si>
  <si>
    <t>LED svietidlo nešpecifikované "E", cca 28W, min. 2440lm, IP20 (napr. Osmont - Titan 2 PC, 56216, IP54, IK10)</t>
  </si>
  <si>
    <t>860465849</t>
  </si>
  <si>
    <t>348120003066</t>
  </si>
  <si>
    <t>LED svietidlo nešpecifikované "F", cca 36W, min. 3200lm, IP20 (napr. Osmont - Titan 2 PC, 53256, IP54, IK10)</t>
  </si>
  <si>
    <t>-1501105989</t>
  </si>
  <si>
    <t>348120004019</t>
  </si>
  <si>
    <t>LED svietidlo nešpecifikované "S", 34W, 3930lm, IP20 (napr. VYRTYCH GRIFON-LED-OP)</t>
  </si>
  <si>
    <t>1007531285</t>
  </si>
  <si>
    <t>348120004021</t>
  </si>
  <si>
    <t>LED svietidlo nešpecifikované "S1", 45W, 4915lm, IP20 (napr. VYRTYCH GRIFON-LED-OP)</t>
  </si>
  <si>
    <t>1538778413</t>
  </si>
  <si>
    <t>348120004024</t>
  </si>
  <si>
    <t>LED svietidlo nešpecifikované "S3", 53W, 5690lm, IP20 (napr. VYRTYCH GRIFON-LED-OP)</t>
  </si>
  <si>
    <t>-41008889</t>
  </si>
  <si>
    <t>348120004025</t>
  </si>
  <si>
    <t>LED svietidlo nešpecifikované "S4", 63W, 6480lm, IP20 (napr. VYRTYCH GRIFON-LED-OP)</t>
  </si>
  <si>
    <t>-1092873463</t>
  </si>
  <si>
    <t>210201081</t>
  </si>
  <si>
    <t>Zapojenie svietidlá IP44, stropného - nástenného LED</t>
  </si>
  <si>
    <t>1627244812</t>
  </si>
  <si>
    <t>348120003071</t>
  </si>
  <si>
    <t>LED svietidlo nešpecifikované "H", cca 15W, min. 1360lm, IP43 (napr. Osmont - Titan 1 PC, 56706, IP54, IK10)</t>
  </si>
  <si>
    <t>-392787969</t>
  </si>
  <si>
    <t>348120004120</t>
  </si>
  <si>
    <t>LED svietidlo nešpecifikované "T2", 36W, 4728lm, IP43 (napr. VYRTYCH EUROPA-LED)</t>
  </si>
  <si>
    <t>-1985727060</t>
  </si>
  <si>
    <t>348120004125</t>
  </si>
  <si>
    <t>LED svietidlo nešpecifikované "T3", 54W, 7092lm, IP43 (napr. VYRTYCH EUROPA-LED)</t>
  </si>
  <si>
    <t>1133848789</t>
  </si>
  <si>
    <t>210800146</t>
  </si>
  <si>
    <t>Kábel medený uložený pevne CYKY 450/750 V 3x1,5</t>
  </si>
  <si>
    <t>1539593940</t>
  </si>
  <si>
    <t>341110000700</t>
  </si>
  <si>
    <t>Kábel medený CYKY-J 3x1,5 mm2</t>
  </si>
  <si>
    <t>1569512464</t>
  </si>
  <si>
    <t>210962002</t>
  </si>
  <si>
    <t>Demontáž svietidla - žiarovkové, žiarivkové, stropné, nástenné, prisadené, so sklom</t>
  </si>
  <si>
    <t>183823626</t>
  </si>
  <si>
    <t>210962055</t>
  </si>
  <si>
    <t>Demontáž svietidla - výbojkové priemyslové stropné závesné priemys. ramienkové</t>
  </si>
  <si>
    <t>1747829218</t>
  </si>
  <si>
    <t>950104001</t>
  </si>
  <si>
    <t>El.spotr.kontrola stavu svetel.spotrebiča pevne pripoj.žiarovk, žiarivk.alebo výboj.v priestore bezpe</t>
  </si>
  <si>
    <t>1165005198</t>
  </si>
  <si>
    <t>Stavebno montážne práce menej náročne, pomocné alebo manupulačné (Tr. 1) v rozsahu viac ako 8 hodín</t>
  </si>
  <si>
    <t>1246584471</t>
  </si>
  <si>
    <t>1234635429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</si>
</sst>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7" fontId="21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167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ht="24.96" customHeight="1">
      <c r="B4" s="17"/>
      <c r="C4" s="18"/>
      <c r="D4" s="19" t="s">
        <v>8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9</v>
      </c>
      <c r="BE4" s="21" t="s">
        <v>10</v>
      </c>
      <c r="BS4" s="13" t="s">
        <v>6</v>
      </c>
    </row>
    <row r="5" ht="12" customHeight="1">
      <c r="B5" s="17"/>
      <c r="C5" s="18"/>
      <c r="D5" s="22" t="s">
        <v>11</v>
      </c>
      <c r="E5" s="18"/>
      <c r="F5" s="18"/>
      <c r="G5" s="18"/>
      <c r="H5" s="18"/>
      <c r="I5" s="18"/>
      <c r="J5" s="18"/>
      <c r="K5" s="23" t="s">
        <v>12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13</v>
      </c>
      <c r="BS5" s="13" t="s">
        <v>6</v>
      </c>
    </row>
    <row r="6" ht="36.96" customHeight="1">
      <c r="B6" s="17"/>
      <c r="C6" s="18"/>
      <c r="D6" s="25" t="s">
        <v>14</v>
      </c>
      <c r="E6" s="18"/>
      <c r="F6" s="18"/>
      <c r="G6" s="18"/>
      <c r="H6" s="18"/>
      <c r="I6" s="18"/>
      <c r="J6" s="18"/>
      <c r="K6" s="26" t="s">
        <v>15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16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17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18</v>
      </c>
      <c r="E8" s="18"/>
      <c r="F8" s="18"/>
      <c r="G8" s="18"/>
      <c r="H8" s="18"/>
      <c r="I8" s="18"/>
      <c r="J8" s="18"/>
      <c r="K8" s="23" t="s">
        <v>19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20</v>
      </c>
      <c r="AL8" s="18"/>
      <c r="AM8" s="18"/>
      <c r="AN8" s="29" t="s">
        <v>21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22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23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24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25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26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23</v>
      </c>
      <c r="AL13" s="18"/>
      <c r="AM13" s="18"/>
      <c r="AN13" s="30" t="s">
        <v>27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27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25</v>
      </c>
      <c r="AL14" s="18"/>
      <c r="AM14" s="18"/>
      <c r="AN14" s="30" t="s">
        <v>27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28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23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29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25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31</v>
      </c>
    </row>
    <row r="19" ht="12" customHeight="1">
      <c r="B19" s="17"/>
      <c r="C19" s="18"/>
      <c r="D19" s="28" t="s">
        <v>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23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31</v>
      </c>
    </row>
    <row r="20" ht="18.48" customHeight="1">
      <c r="B20" s="17"/>
      <c r="C20" s="18"/>
      <c r="D20" s="18"/>
      <c r="E20" s="23" t="s">
        <v>33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25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36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37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38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39</v>
      </c>
      <c r="E29" s="42"/>
      <c r="F29" s="28" t="s">
        <v>40</v>
      </c>
      <c r="G29" s="42"/>
      <c r="H29" s="42"/>
      <c r="I29" s="42"/>
      <c r="J29" s="42"/>
      <c r="K29" s="42"/>
      <c r="L29" s="43">
        <v>0.20000000000000001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ROUND(AZ94,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ROUND(AV94, 2)</f>
        <v>0</v>
      </c>
      <c r="AL29" s="42"/>
      <c r="AM29" s="42"/>
      <c r="AN29" s="42"/>
      <c r="AO29" s="42"/>
      <c r="AP29" s="42"/>
      <c r="AQ29" s="42"/>
      <c r="AR29" s="45"/>
      <c r="BE29" s="46"/>
    </row>
    <row r="30" s="2" customFormat="1" ht="14.4" customHeight="1">
      <c r="B30" s="41"/>
      <c r="C30" s="42"/>
      <c r="D30" s="42"/>
      <c r="E30" s="42"/>
      <c r="F30" s="28" t="s">
        <v>41</v>
      </c>
      <c r="G30" s="42"/>
      <c r="H30" s="42"/>
      <c r="I30" s="42"/>
      <c r="J30" s="42"/>
      <c r="K30" s="42"/>
      <c r="L30" s="43">
        <v>0.20000000000000001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ROUND(AW94, 2)</f>
        <v>0</v>
      </c>
      <c r="AL30" s="42"/>
      <c r="AM30" s="42"/>
      <c r="AN30" s="42"/>
      <c r="AO30" s="42"/>
      <c r="AP30" s="42"/>
      <c r="AQ30" s="42"/>
      <c r="AR30" s="45"/>
      <c r="BE30" s="46"/>
    </row>
    <row r="31" hidden="1" s="2" customFormat="1" ht="14.4" customHeight="1">
      <c r="B31" s="41"/>
      <c r="C31" s="42"/>
      <c r="D31" s="42"/>
      <c r="E31" s="42"/>
      <c r="F31" s="28" t="s">
        <v>42</v>
      </c>
      <c r="G31" s="42"/>
      <c r="H31" s="42"/>
      <c r="I31" s="42"/>
      <c r="J31" s="42"/>
      <c r="K31" s="42"/>
      <c r="L31" s="43">
        <v>0.20000000000000001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46"/>
    </row>
    <row r="32" hidden="1" s="2" customFormat="1" ht="14.4" customHeight="1">
      <c r="B32" s="41"/>
      <c r="C32" s="42"/>
      <c r="D32" s="42"/>
      <c r="E32" s="42"/>
      <c r="F32" s="28" t="s">
        <v>43</v>
      </c>
      <c r="G32" s="42"/>
      <c r="H32" s="42"/>
      <c r="I32" s="42"/>
      <c r="J32" s="42"/>
      <c r="K32" s="42"/>
      <c r="L32" s="43">
        <v>0.20000000000000001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46"/>
    </row>
    <row r="33" hidden="1" s="2" customFormat="1" ht="14.4" customHeight="1">
      <c r="B33" s="41"/>
      <c r="C33" s="42"/>
      <c r="D33" s="42"/>
      <c r="E33" s="42"/>
      <c r="F33" s="28" t="s">
        <v>44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46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7"/>
      <c r="D35" s="48" t="s">
        <v>45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46</v>
      </c>
      <c r="U35" s="49"/>
      <c r="V35" s="49"/>
      <c r="W35" s="49"/>
      <c r="X35" s="51" t="s">
        <v>47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14.4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</row>
    <row r="38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1" customFormat="1" ht="14.4" customHeight="1">
      <c r="B49" s="34"/>
      <c r="C49" s="35"/>
      <c r="D49" s="54" t="s">
        <v>48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49</v>
      </c>
      <c r="AI49" s="55"/>
      <c r="AJ49" s="55"/>
      <c r="AK49" s="55"/>
      <c r="AL49" s="55"/>
      <c r="AM49" s="55"/>
      <c r="AN49" s="55"/>
      <c r="AO49" s="55"/>
      <c r="AP49" s="35"/>
      <c r="AQ49" s="35"/>
      <c r="AR49" s="3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1" customFormat="1">
      <c r="B60" s="34"/>
      <c r="C60" s="35"/>
      <c r="D60" s="56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6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6" t="s">
        <v>50</v>
      </c>
      <c r="AI60" s="37"/>
      <c r="AJ60" s="37"/>
      <c r="AK60" s="37"/>
      <c r="AL60" s="37"/>
      <c r="AM60" s="56" t="s">
        <v>51</v>
      </c>
      <c r="AN60" s="37"/>
      <c r="AO60" s="37"/>
      <c r="AP60" s="35"/>
      <c r="AQ60" s="35"/>
      <c r="AR60" s="39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1" customFormat="1">
      <c r="B64" s="34"/>
      <c r="C64" s="35"/>
      <c r="D64" s="54" t="s">
        <v>52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4" t="s">
        <v>53</v>
      </c>
      <c r="AI64" s="55"/>
      <c r="AJ64" s="55"/>
      <c r="AK64" s="55"/>
      <c r="AL64" s="55"/>
      <c r="AM64" s="55"/>
      <c r="AN64" s="55"/>
      <c r="AO64" s="55"/>
      <c r="AP64" s="35"/>
      <c r="AQ64" s="35"/>
      <c r="AR64" s="39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1" customFormat="1">
      <c r="B75" s="34"/>
      <c r="C75" s="35"/>
      <c r="D75" s="56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6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6" t="s">
        <v>50</v>
      </c>
      <c r="AI75" s="37"/>
      <c r="AJ75" s="37"/>
      <c r="AK75" s="37"/>
      <c r="AL75" s="37"/>
      <c r="AM75" s="56" t="s">
        <v>51</v>
      </c>
      <c r="AN75" s="37"/>
      <c r="AO75" s="37"/>
      <c r="AP75" s="35"/>
      <c r="AQ75" s="35"/>
      <c r="AR75" s="39"/>
    </row>
    <row r="76" s="1" customFormat="1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</row>
    <row r="77" s="1" customFormat="1" ht="6.96" customHeight="1"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9"/>
    </row>
    <row r="81" s="1" customFormat="1" ht="6.96" customHeight="1"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9"/>
    </row>
    <row r="82" s="1" customFormat="1" ht="24.96" customHeight="1">
      <c r="B82" s="34"/>
      <c r="C82" s="19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</row>
    <row r="84" s="3" customFormat="1" ht="12" customHeight="1">
      <c r="B84" s="61"/>
      <c r="C84" s="28" t="s">
        <v>11</v>
      </c>
      <c r="D84" s="62"/>
      <c r="E84" s="62"/>
      <c r="F84" s="62"/>
      <c r="G84" s="62"/>
      <c r="H84" s="62"/>
      <c r="I84" s="62"/>
      <c r="J84" s="62"/>
      <c r="K84" s="62"/>
      <c r="L84" s="62" t="str">
        <f>K5</f>
        <v>2324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3"/>
    </row>
    <row r="85" s="4" customFormat="1" ht="36.96" customHeight="1">
      <c r="B85" s="64"/>
      <c r="C85" s="65" t="s">
        <v>14</v>
      </c>
      <c r="D85" s="66"/>
      <c r="E85" s="66"/>
      <c r="F85" s="66"/>
      <c r="G85" s="66"/>
      <c r="H85" s="66"/>
      <c r="I85" s="66"/>
      <c r="J85" s="66"/>
      <c r="K85" s="66"/>
      <c r="L85" s="67" t="str">
        <f>K6</f>
        <v xml:space="preserve">Školský internát B. Bystrica -  rekonštrukcia objektov - zníženie energetickej náročnosti</v>
      </c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8"/>
    </row>
    <row r="86" s="1" customFormat="1" ht="6.96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</row>
    <row r="87" s="1" customFormat="1" ht="12" customHeight="1">
      <c r="B87" s="34"/>
      <c r="C87" s="28" t="s">
        <v>18</v>
      </c>
      <c r="D87" s="35"/>
      <c r="E87" s="35"/>
      <c r="F87" s="35"/>
      <c r="G87" s="35"/>
      <c r="H87" s="35"/>
      <c r="I87" s="35"/>
      <c r="J87" s="35"/>
      <c r="K87" s="35"/>
      <c r="L87" s="69" t="str">
        <f>IF(K8="","",K8)</f>
        <v>Banská Bystrica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20</v>
      </c>
      <c r="AJ87" s="35"/>
      <c r="AK87" s="35"/>
      <c r="AL87" s="35"/>
      <c r="AM87" s="70" t="str">
        <f>IF(AN8= "","",AN8)</f>
        <v>17. 5. 2019</v>
      </c>
      <c r="AN87" s="70"/>
      <c r="AO87" s="35"/>
      <c r="AP87" s="35"/>
      <c r="AQ87" s="35"/>
      <c r="AR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</row>
    <row r="89" s="1" customFormat="1" ht="15.15" customHeight="1">
      <c r="B89" s="34"/>
      <c r="C89" s="28" t="s">
        <v>22</v>
      </c>
      <c r="D89" s="35"/>
      <c r="E89" s="35"/>
      <c r="F89" s="35"/>
      <c r="G89" s="35"/>
      <c r="H89" s="35"/>
      <c r="I89" s="35"/>
      <c r="J89" s="35"/>
      <c r="K89" s="35"/>
      <c r="L89" s="62" t="str">
        <f>IF(E11= "","",E11)</f>
        <v>Školský internát, Internátna č. 4, B.B.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28</v>
      </c>
      <c r="AJ89" s="35"/>
      <c r="AK89" s="35"/>
      <c r="AL89" s="35"/>
      <c r="AM89" s="71" t="str">
        <f>IF(E17="","",E17)</f>
        <v>Kotrle Antonín</v>
      </c>
      <c r="AN89" s="62"/>
      <c r="AO89" s="62"/>
      <c r="AP89" s="62"/>
      <c r="AQ89" s="35"/>
      <c r="AR89" s="39"/>
      <c r="AS89" s="72" t="s">
        <v>55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</row>
    <row r="90" s="1" customFormat="1" ht="15.15" customHeight="1">
      <c r="B90" s="34"/>
      <c r="C90" s="28" t="s">
        <v>26</v>
      </c>
      <c r="D90" s="35"/>
      <c r="E90" s="35"/>
      <c r="F90" s="35"/>
      <c r="G90" s="35"/>
      <c r="H90" s="35"/>
      <c r="I90" s="35"/>
      <c r="J90" s="35"/>
      <c r="K90" s="35"/>
      <c r="L90" s="62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32</v>
      </c>
      <c r="AJ90" s="35"/>
      <c r="AK90" s="35"/>
      <c r="AL90" s="35"/>
      <c r="AM90" s="71" t="str">
        <f>IF(E20="","",E20)</f>
        <v xml:space="preserve"> </v>
      </c>
      <c r="AN90" s="62"/>
      <c r="AO90" s="62"/>
      <c r="AP90" s="62"/>
      <c r="AQ90" s="35"/>
      <c r="AR90" s="39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</row>
    <row r="91" s="1" customFormat="1" ht="10.8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3"/>
    </row>
    <row r="92" s="1" customFormat="1" ht="29.28" customHeight="1">
      <c r="B92" s="34"/>
      <c r="C92" s="84" t="s">
        <v>56</v>
      </c>
      <c r="D92" s="85"/>
      <c r="E92" s="85"/>
      <c r="F92" s="85"/>
      <c r="G92" s="85"/>
      <c r="H92" s="86"/>
      <c r="I92" s="87" t="s">
        <v>57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58</v>
      </c>
      <c r="AH92" s="85"/>
      <c r="AI92" s="85"/>
      <c r="AJ92" s="85"/>
      <c r="AK92" s="85"/>
      <c r="AL92" s="85"/>
      <c r="AM92" s="85"/>
      <c r="AN92" s="87" t="s">
        <v>59</v>
      </c>
      <c r="AO92" s="85"/>
      <c r="AP92" s="89"/>
      <c r="AQ92" s="90" t="s">
        <v>60</v>
      </c>
      <c r="AR92" s="39"/>
      <c r="AS92" s="91" t="s">
        <v>61</v>
      </c>
      <c r="AT92" s="92" t="s">
        <v>62</v>
      </c>
      <c r="AU92" s="92" t="s">
        <v>63</v>
      </c>
      <c r="AV92" s="92" t="s">
        <v>64</v>
      </c>
      <c r="AW92" s="92" t="s">
        <v>65</v>
      </c>
      <c r="AX92" s="92" t="s">
        <v>66</v>
      </c>
      <c r="AY92" s="92" t="s">
        <v>67</v>
      </c>
      <c r="AZ92" s="92" t="s">
        <v>68</v>
      </c>
      <c r="BA92" s="92" t="s">
        <v>69</v>
      </c>
      <c r="BB92" s="92" t="s">
        <v>70</v>
      </c>
      <c r="BC92" s="92" t="s">
        <v>71</v>
      </c>
      <c r="BD92" s="93" t="s">
        <v>72</v>
      </c>
    </row>
    <row r="93" s="1" customFormat="1" ht="10.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6"/>
    </row>
    <row r="94" s="5" customFormat="1" ht="32.4" customHeight="1">
      <c r="B94" s="97"/>
      <c r="C94" s="98" t="s">
        <v>73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ROUND(SUM(AG95:AG96),2)</f>
        <v>0</v>
      </c>
      <c r="AH94" s="100"/>
      <c r="AI94" s="100"/>
      <c r="AJ94" s="100"/>
      <c r="AK94" s="100"/>
      <c r="AL94" s="100"/>
      <c r="AM94" s="100"/>
      <c r="AN94" s="101">
        <f>SUM(AG94,AT94)</f>
        <v>0</v>
      </c>
      <c r="AO94" s="101"/>
      <c r="AP94" s="101"/>
      <c r="AQ94" s="102" t="s">
        <v>1</v>
      </c>
      <c r="AR94" s="103"/>
      <c r="AS94" s="104">
        <f>ROUND(SUM(AS95:AS96),2)</f>
        <v>0</v>
      </c>
      <c r="AT94" s="105">
        <f>ROUND(SUM(AV94:AW94),2)</f>
        <v>0</v>
      </c>
      <c r="AU94" s="106">
        <f>ROUND(SUM(AU95:AU96),5)</f>
        <v>0</v>
      </c>
      <c r="AV94" s="105">
        <f>ROUND(AZ94*L29,2)</f>
        <v>0</v>
      </c>
      <c r="AW94" s="105">
        <f>ROUND(BA94*L30,2)</f>
        <v>0</v>
      </c>
      <c r="AX94" s="105">
        <f>ROUND(BB94*L29,2)</f>
        <v>0</v>
      </c>
      <c r="AY94" s="105">
        <f>ROUND(BC94*L30,2)</f>
        <v>0</v>
      </c>
      <c r="AZ94" s="105">
        <f>ROUND(SUM(AZ95:AZ96),2)</f>
        <v>0</v>
      </c>
      <c r="BA94" s="105">
        <f>ROUND(SUM(BA95:BA96),2)</f>
        <v>0</v>
      </c>
      <c r="BB94" s="105">
        <f>ROUND(SUM(BB95:BB96),2)</f>
        <v>0</v>
      </c>
      <c r="BC94" s="105">
        <f>ROUND(SUM(BC95:BC96),2)</f>
        <v>0</v>
      </c>
      <c r="BD94" s="107">
        <f>ROUND(SUM(BD95:BD96),2)</f>
        <v>0</v>
      </c>
      <c r="BS94" s="108" t="s">
        <v>74</v>
      </c>
      <c r="BT94" s="108" t="s">
        <v>75</v>
      </c>
      <c r="BU94" s="109" t="s">
        <v>76</v>
      </c>
      <c r="BV94" s="108" t="s">
        <v>77</v>
      </c>
      <c r="BW94" s="108" t="s">
        <v>5</v>
      </c>
      <c r="BX94" s="108" t="s">
        <v>78</v>
      </c>
      <c r="CL94" s="108" t="s">
        <v>1</v>
      </c>
    </row>
    <row r="95" s="6" customFormat="1" ht="16.5" customHeight="1">
      <c r="A95" s="110" t="s">
        <v>79</v>
      </c>
      <c r="B95" s="111"/>
      <c r="C95" s="112"/>
      <c r="D95" s="113" t="s">
        <v>80</v>
      </c>
      <c r="E95" s="113"/>
      <c r="F95" s="113"/>
      <c r="G95" s="113"/>
      <c r="H95" s="113"/>
      <c r="I95" s="114"/>
      <c r="J95" s="113" t="s">
        <v>81</v>
      </c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5">
        <f>'B - Bleskozvod'!J30</f>
        <v>0</v>
      </c>
      <c r="AH95" s="114"/>
      <c r="AI95" s="114"/>
      <c r="AJ95" s="114"/>
      <c r="AK95" s="114"/>
      <c r="AL95" s="114"/>
      <c r="AM95" s="114"/>
      <c r="AN95" s="115">
        <f>SUM(AG95,AT95)</f>
        <v>0</v>
      </c>
      <c r="AO95" s="114"/>
      <c r="AP95" s="114"/>
      <c r="AQ95" s="116" t="s">
        <v>82</v>
      </c>
      <c r="AR95" s="117"/>
      <c r="AS95" s="118">
        <v>0</v>
      </c>
      <c r="AT95" s="119">
        <f>ROUND(SUM(AV95:AW95),2)</f>
        <v>0</v>
      </c>
      <c r="AU95" s="120">
        <f>'B - Bleskozvod'!P124</f>
        <v>0</v>
      </c>
      <c r="AV95" s="119">
        <f>'B - Bleskozvod'!J33</f>
        <v>0</v>
      </c>
      <c r="AW95" s="119">
        <f>'B - Bleskozvod'!J34</f>
        <v>0</v>
      </c>
      <c r="AX95" s="119">
        <f>'B - Bleskozvod'!J35</f>
        <v>0</v>
      </c>
      <c r="AY95" s="119">
        <f>'B - Bleskozvod'!J36</f>
        <v>0</v>
      </c>
      <c r="AZ95" s="119">
        <f>'B - Bleskozvod'!F33</f>
        <v>0</v>
      </c>
      <c r="BA95" s="119">
        <f>'B - Bleskozvod'!F34</f>
        <v>0</v>
      </c>
      <c r="BB95" s="119">
        <f>'B - Bleskozvod'!F35</f>
        <v>0</v>
      </c>
      <c r="BC95" s="119">
        <f>'B - Bleskozvod'!F36</f>
        <v>0</v>
      </c>
      <c r="BD95" s="121">
        <f>'B - Bleskozvod'!F37</f>
        <v>0</v>
      </c>
      <c r="BT95" s="122" t="s">
        <v>83</v>
      </c>
      <c r="BV95" s="122" t="s">
        <v>77</v>
      </c>
      <c r="BW95" s="122" t="s">
        <v>84</v>
      </c>
      <c r="BX95" s="122" t="s">
        <v>5</v>
      </c>
      <c r="CL95" s="122" t="s">
        <v>1</v>
      </c>
      <c r="CM95" s="122" t="s">
        <v>75</v>
      </c>
    </row>
    <row r="96" s="6" customFormat="1" ht="16.5" customHeight="1">
      <c r="A96" s="110" t="s">
        <v>79</v>
      </c>
      <c r="B96" s="111"/>
      <c r="C96" s="112"/>
      <c r="D96" s="113" t="s">
        <v>85</v>
      </c>
      <c r="E96" s="113"/>
      <c r="F96" s="113"/>
      <c r="G96" s="113"/>
      <c r="H96" s="113"/>
      <c r="I96" s="114"/>
      <c r="J96" s="113" t="s">
        <v>86</v>
      </c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115">
        <f>'E - Elektroinštalácia - v...'!J30</f>
        <v>0</v>
      </c>
      <c r="AH96" s="114"/>
      <c r="AI96" s="114"/>
      <c r="AJ96" s="114"/>
      <c r="AK96" s="114"/>
      <c r="AL96" s="114"/>
      <c r="AM96" s="114"/>
      <c r="AN96" s="115">
        <f>SUM(AG96,AT96)</f>
        <v>0</v>
      </c>
      <c r="AO96" s="114"/>
      <c r="AP96" s="114"/>
      <c r="AQ96" s="116" t="s">
        <v>82</v>
      </c>
      <c r="AR96" s="117"/>
      <c r="AS96" s="123">
        <v>0</v>
      </c>
      <c r="AT96" s="124">
        <f>ROUND(SUM(AV96:AW96),2)</f>
        <v>0</v>
      </c>
      <c r="AU96" s="125">
        <f>'E - Elektroinštalácia - v...'!P120</f>
        <v>0</v>
      </c>
      <c r="AV96" s="124">
        <f>'E - Elektroinštalácia - v...'!J33</f>
        <v>0</v>
      </c>
      <c r="AW96" s="124">
        <f>'E - Elektroinštalácia - v...'!J34</f>
        <v>0</v>
      </c>
      <c r="AX96" s="124">
        <f>'E - Elektroinštalácia - v...'!J35</f>
        <v>0</v>
      </c>
      <c r="AY96" s="124">
        <f>'E - Elektroinštalácia - v...'!J36</f>
        <v>0</v>
      </c>
      <c r="AZ96" s="124">
        <f>'E - Elektroinštalácia - v...'!F33</f>
        <v>0</v>
      </c>
      <c r="BA96" s="124">
        <f>'E - Elektroinštalácia - v...'!F34</f>
        <v>0</v>
      </c>
      <c r="BB96" s="124">
        <f>'E - Elektroinštalácia - v...'!F35</f>
        <v>0</v>
      </c>
      <c r="BC96" s="124">
        <f>'E - Elektroinštalácia - v...'!F36</f>
        <v>0</v>
      </c>
      <c r="BD96" s="126">
        <f>'E - Elektroinštalácia - v...'!F37</f>
        <v>0</v>
      </c>
      <c r="BT96" s="122" t="s">
        <v>83</v>
      </c>
      <c r="BV96" s="122" t="s">
        <v>77</v>
      </c>
      <c r="BW96" s="122" t="s">
        <v>87</v>
      </c>
      <c r="BX96" s="122" t="s">
        <v>5</v>
      </c>
      <c r="CL96" s="122" t="s">
        <v>1</v>
      </c>
      <c r="CM96" s="122" t="s">
        <v>75</v>
      </c>
    </row>
    <row r="97" s="1" customFormat="1" ht="30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9"/>
    </row>
    <row r="98" s="1" customFormat="1" ht="6.96" customHeight="1">
      <c r="B98" s="57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39"/>
    </row>
  </sheetData>
  <sheetProtection sheet="1" formatColumns="0" formatRows="0" objects="1" scenarios="1" spinCount="100000" saltValue="hZp0MlyMH52U9Tp4aS/4lv6UPCx7xth0Im0FvEIYBo4G0J7MZ6dykiVq0ruCcdyD3mOUxlyra/QSSs/Xa3AXZg==" hashValue="Hlx2ULnr84jIL5sfT2cfuxl2+TBUwijrFVIeJVJoD8IcVFIDe08hHVF92feBAoMWetYbNO6mU3ileffVY3bb5Q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B - Bleskozvod'!C2" display="/"/>
    <hyperlink ref="A96" location="'E - Elektroinštalácia -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7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84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6"/>
      <c r="AT3" s="13" t="s">
        <v>75</v>
      </c>
    </row>
    <row r="4" ht="24.96" customHeight="1">
      <c r="B4" s="16"/>
      <c r="D4" s="131" t="s">
        <v>88</v>
      </c>
      <c r="L4" s="16"/>
      <c r="M4" s="132" t="s">
        <v>9</v>
      </c>
      <c r="AT4" s="13" t="s">
        <v>4</v>
      </c>
    </row>
    <row r="5" ht="6.96" customHeight="1">
      <c r="B5" s="16"/>
      <c r="L5" s="16"/>
    </row>
    <row r="6" ht="12" customHeight="1">
      <c r="B6" s="16"/>
      <c r="D6" s="133" t="s">
        <v>14</v>
      </c>
      <c r="L6" s="16"/>
    </row>
    <row r="7" ht="16.5" customHeight="1">
      <c r="B7" s="16"/>
      <c r="E7" s="134" t="str">
        <f>'Rekapitulácia stavby'!K6</f>
        <v xml:space="preserve">Školský internát B. Bystrica -  rekonštrukcia objektov - zníženie energetickej náročnosti</v>
      </c>
      <c r="F7" s="133"/>
      <c r="G7" s="133"/>
      <c r="H7" s="133"/>
      <c r="L7" s="16"/>
    </row>
    <row r="8" s="1" customFormat="1" ht="12" customHeight="1">
      <c r="B8" s="39"/>
      <c r="D8" s="133" t="s">
        <v>89</v>
      </c>
      <c r="I8" s="135"/>
      <c r="L8" s="39"/>
    </row>
    <row r="9" s="1" customFormat="1" ht="36.96" customHeight="1">
      <c r="B9" s="39"/>
      <c r="E9" s="136" t="s">
        <v>90</v>
      </c>
      <c r="F9" s="1"/>
      <c r="G9" s="1"/>
      <c r="H9" s="1"/>
      <c r="I9" s="135"/>
      <c r="L9" s="39"/>
    </row>
    <row r="10" s="1" customFormat="1">
      <c r="B10" s="39"/>
      <c r="I10" s="135"/>
      <c r="L10" s="39"/>
    </row>
    <row r="11" s="1" customFormat="1" ht="12" customHeight="1">
      <c r="B11" s="39"/>
      <c r="D11" s="133" t="s">
        <v>16</v>
      </c>
      <c r="F11" s="137" t="s">
        <v>1</v>
      </c>
      <c r="I11" s="138" t="s">
        <v>17</v>
      </c>
      <c r="J11" s="137" t="s">
        <v>1</v>
      </c>
      <c r="L11" s="39"/>
    </row>
    <row r="12" s="1" customFormat="1" ht="12" customHeight="1">
      <c r="B12" s="39"/>
      <c r="D12" s="133" t="s">
        <v>18</v>
      </c>
      <c r="F12" s="137" t="s">
        <v>19</v>
      </c>
      <c r="I12" s="138" t="s">
        <v>20</v>
      </c>
      <c r="J12" s="139" t="str">
        <f>'Rekapitulácia stavby'!AN8</f>
        <v>17. 5. 2019</v>
      </c>
      <c r="L12" s="39"/>
    </row>
    <row r="13" s="1" customFormat="1" ht="10.8" customHeight="1">
      <c r="B13" s="39"/>
      <c r="I13" s="135"/>
      <c r="L13" s="39"/>
    </row>
    <row r="14" s="1" customFormat="1" ht="12" customHeight="1">
      <c r="B14" s="39"/>
      <c r="D14" s="133" t="s">
        <v>22</v>
      </c>
      <c r="I14" s="138" t="s">
        <v>23</v>
      </c>
      <c r="J14" s="137" t="s">
        <v>1</v>
      </c>
      <c r="L14" s="39"/>
    </row>
    <row r="15" s="1" customFormat="1" ht="18" customHeight="1">
      <c r="B15" s="39"/>
      <c r="E15" s="137" t="s">
        <v>24</v>
      </c>
      <c r="I15" s="138" t="s">
        <v>25</v>
      </c>
      <c r="J15" s="137" t="s">
        <v>1</v>
      </c>
      <c r="L15" s="39"/>
    </row>
    <row r="16" s="1" customFormat="1" ht="6.96" customHeight="1">
      <c r="B16" s="39"/>
      <c r="I16" s="135"/>
      <c r="L16" s="39"/>
    </row>
    <row r="17" s="1" customFormat="1" ht="12" customHeight="1">
      <c r="B17" s="39"/>
      <c r="D17" s="133" t="s">
        <v>26</v>
      </c>
      <c r="I17" s="138" t="s">
        <v>23</v>
      </c>
      <c r="J17" s="29" t="str">
        <f>'Rekapitulácia stavby'!AN13</f>
        <v>Vyplň údaj</v>
      </c>
      <c r="L17" s="39"/>
    </row>
    <row r="18" s="1" customFormat="1" ht="18" customHeight="1">
      <c r="B18" s="39"/>
      <c r="E18" s="29" t="str">
        <f>'Rekapitulácia stavby'!E14</f>
        <v>Vyplň údaj</v>
      </c>
      <c r="F18" s="137"/>
      <c r="G18" s="137"/>
      <c r="H18" s="137"/>
      <c r="I18" s="138" t="s">
        <v>25</v>
      </c>
      <c r="J18" s="29" t="str">
        <f>'Rekapitulácia stavby'!AN14</f>
        <v>Vyplň údaj</v>
      </c>
      <c r="L18" s="39"/>
    </row>
    <row r="19" s="1" customFormat="1" ht="6.96" customHeight="1">
      <c r="B19" s="39"/>
      <c r="I19" s="135"/>
      <c r="L19" s="39"/>
    </row>
    <row r="20" s="1" customFormat="1" ht="12" customHeight="1">
      <c r="B20" s="39"/>
      <c r="D20" s="133" t="s">
        <v>28</v>
      </c>
      <c r="I20" s="138" t="s">
        <v>23</v>
      </c>
      <c r="J20" s="137" t="s">
        <v>1</v>
      </c>
      <c r="L20" s="39"/>
    </row>
    <row r="21" s="1" customFormat="1" ht="18" customHeight="1">
      <c r="B21" s="39"/>
      <c r="E21" s="137" t="s">
        <v>29</v>
      </c>
      <c r="I21" s="138" t="s">
        <v>25</v>
      </c>
      <c r="J21" s="137" t="s">
        <v>1</v>
      </c>
      <c r="L21" s="39"/>
    </row>
    <row r="22" s="1" customFormat="1" ht="6.96" customHeight="1">
      <c r="B22" s="39"/>
      <c r="I22" s="135"/>
      <c r="L22" s="39"/>
    </row>
    <row r="23" s="1" customFormat="1" ht="12" customHeight="1">
      <c r="B23" s="39"/>
      <c r="D23" s="133" t="s">
        <v>32</v>
      </c>
      <c r="I23" s="138" t="s">
        <v>23</v>
      </c>
      <c r="J23" s="137" t="str">
        <f>IF('Rekapitulácia stavby'!AN19="","",'Rekapitulácia stavby'!AN19)</f>
        <v/>
      </c>
      <c r="L23" s="39"/>
    </row>
    <row r="24" s="1" customFormat="1" ht="18" customHeight="1">
      <c r="B24" s="39"/>
      <c r="E24" s="137" t="str">
        <f>IF('Rekapitulácia stavby'!E20="","",'Rekapitulácia stavby'!E20)</f>
        <v xml:space="preserve"> </v>
      </c>
      <c r="I24" s="138" t="s">
        <v>25</v>
      </c>
      <c r="J24" s="137" t="str">
        <f>IF('Rekapitulácia stavby'!AN20="","",'Rekapitulácia stavby'!AN20)</f>
        <v/>
      </c>
      <c r="L24" s="39"/>
    </row>
    <row r="25" s="1" customFormat="1" ht="6.96" customHeight="1">
      <c r="B25" s="39"/>
      <c r="I25" s="135"/>
      <c r="L25" s="39"/>
    </row>
    <row r="26" s="1" customFormat="1" ht="12" customHeight="1">
      <c r="B26" s="39"/>
      <c r="D26" s="133" t="s">
        <v>34</v>
      </c>
      <c r="I26" s="135"/>
      <c r="L26" s="39"/>
    </row>
    <row r="27" s="7" customFormat="1" ht="16.5" customHeight="1">
      <c r="B27" s="140"/>
      <c r="E27" s="141" t="s">
        <v>1</v>
      </c>
      <c r="F27" s="141"/>
      <c r="G27" s="141"/>
      <c r="H27" s="141"/>
      <c r="I27" s="142"/>
      <c r="L27" s="140"/>
    </row>
    <row r="28" s="1" customFormat="1" ht="6.96" customHeight="1">
      <c r="B28" s="39"/>
      <c r="I28" s="135"/>
      <c r="L28" s="39"/>
    </row>
    <row r="29" s="1" customFormat="1" ht="6.96" customHeight="1">
      <c r="B29" s="39"/>
      <c r="D29" s="74"/>
      <c r="E29" s="74"/>
      <c r="F29" s="74"/>
      <c r="G29" s="74"/>
      <c r="H29" s="74"/>
      <c r="I29" s="143"/>
      <c r="J29" s="74"/>
      <c r="K29" s="74"/>
      <c r="L29" s="39"/>
    </row>
    <row r="30" s="1" customFormat="1" ht="25.44" customHeight="1">
      <c r="B30" s="39"/>
      <c r="D30" s="144" t="s">
        <v>35</v>
      </c>
      <c r="I30" s="135"/>
      <c r="J30" s="145">
        <f>ROUND(J124, 2)</f>
        <v>0</v>
      </c>
      <c r="L30" s="39"/>
    </row>
    <row r="31" s="1" customFormat="1" ht="6.96" customHeight="1">
      <c r="B31" s="39"/>
      <c r="D31" s="74"/>
      <c r="E31" s="74"/>
      <c r="F31" s="74"/>
      <c r="G31" s="74"/>
      <c r="H31" s="74"/>
      <c r="I31" s="143"/>
      <c r="J31" s="74"/>
      <c r="K31" s="74"/>
      <c r="L31" s="39"/>
    </row>
    <row r="32" s="1" customFormat="1" ht="14.4" customHeight="1">
      <c r="B32" s="39"/>
      <c r="F32" s="146" t="s">
        <v>37</v>
      </c>
      <c r="I32" s="147" t="s">
        <v>36</v>
      </c>
      <c r="J32" s="146" t="s">
        <v>38</v>
      </c>
      <c r="L32" s="39"/>
    </row>
    <row r="33" s="1" customFormat="1" ht="14.4" customHeight="1">
      <c r="B33" s="39"/>
      <c r="D33" s="148" t="s">
        <v>39</v>
      </c>
      <c r="E33" s="133" t="s">
        <v>40</v>
      </c>
      <c r="F33" s="149">
        <f>ROUND((SUM(BE124:BE174)),  2)</f>
        <v>0</v>
      </c>
      <c r="I33" s="150">
        <v>0.20000000000000001</v>
      </c>
      <c r="J33" s="149">
        <f>ROUND(((SUM(BE124:BE174))*I33),  2)</f>
        <v>0</v>
      </c>
      <c r="L33" s="39"/>
    </row>
    <row r="34" s="1" customFormat="1" ht="14.4" customHeight="1">
      <c r="B34" s="39"/>
      <c r="E34" s="133" t="s">
        <v>41</v>
      </c>
      <c r="F34" s="149">
        <f>ROUND((SUM(BF124:BF174)),  2)</f>
        <v>0</v>
      </c>
      <c r="I34" s="150">
        <v>0.20000000000000001</v>
      </c>
      <c r="J34" s="149">
        <f>ROUND(((SUM(BF124:BF174))*I34),  2)</f>
        <v>0</v>
      </c>
      <c r="L34" s="39"/>
    </row>
    <row r="35" hidden="1" s="1" customFormat="1" ht="14.4" customHeight="1">
      <c r="B35" s="39"/>
      <c r="E35" s="133" t="s">
        <v>42</v>
      </c>
      <c r="F35" s="149">
        <f>ROUND((SUM(BG124:BG174)),  2)</f>
        <v>0</v>
      </c>
      <c r="I35" s="150">
        <v>0.20000000000000001</v>
      </c>
      <c r="J35" s="149">
        <f>0</f>
        <v>0</v>
      </c>
      <c r="L35" s="39"/>
    </row>
    <row r="36" hidden="1" s="1" customFormat="1" ht="14.4" customHeight="1">
      <c r="B36" s="39"/>
      <c r="E36" s="133" t="s">
        <v>43</v>
      </c>
      <c r="F36" s="149">
        <f>ROUND((SUM(BH124:BH174)),  2)</f>
        <v>0</v>
      </c>
      <c r="I36" s="150">
        <v>0.20000000000000001</v>
      </c>
      <c r="J36" s="149">
        <f>0</f>
        <v>0</v>
      </c>
      <c r="L36" s="39"/>
    </row>
    <row r="37" hidden="1" s="1" customFormat="1" ht="14.4" customHeight="1">
      <c r="B37" s="39"/>
      <c r="E37" s="133" t="s">
        <v>44</v>
      </c>
      <c r="F37" s="149">
        <f>ROUND((SUM(BI124:BI174)),  2)</f>
        <v>0</v>
      </c>
      <c r="I37" s="150">
        <v>0</v>
      </c>
      <c r="J37" s="149">
        <f>0</f>
        <v>0</v>
      </c>
      <c r="L37" s="39"/>
    </row>
    <row r="38" s="1" customFormat="1" ht="6.96" customHeight="1">
      <c r="B38" s="39"/>
      <c r="I38" s="135"/>
      <c r="L38" s="39"/>
    </row>
    <row r="39" s="1" customFormat="1" ht="25.44" customHeight="1">
      <c r="B39" s="39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6"/>
      <c r="J39" s="157">
        <f>SUM(J30:J37)</f>
        <v>0</v>
      </c>
      <c r="K39" s="158"/>
      <c r="L39" s="39"/>
    </row>
    <row r="40" s="1" customFormat="1" ht="14.4" customHeight="1">
      <c r="B40" s="39"/>
      <c r="I40" s="135"/>
      <c r="L40" s="39"/>
    </row>
    <row r="41" ht="14.4" customHeight="1">
      <c r="B41" s="16"/>
      <c r="L41" s="16"/>
    </row>
    <row r="42" ht="14.4" customHeight="1">
      <c r="B42" s="16"/>
      <c r="L42" s="16"/>
    </row>
    <row r="43" ht="14.4" customHeight="1">
      <c r="B43" s="16"/>
      <c r="L43" s="16"/>
    </row>
    <row r="44" ht="14.4" customHeight="1">
      <c r="B44" s="16"/>
      <c r="L44" s="16"/>
    </row>
    <row r="45" ht="14.4" customHeight="1">
      <c r="B45" s="16"/>
      <c r="L45" s="16"/>
    </row>
    <row r="46" ht="14.4" customHeight="1">
      <c r="B46" s="16"/>
      <c r="L46" s="16"/>
    </row>
    <row r="47" ht="14.4" customHeight="1">
      <c r="B47" s="16"/>
      <c r="L47" s="16"/>
    </row>
    <row r="48" ht="14.4" customHeight="1">
      <c r="B48" s="16"/>
      <c r="L48" s="16"/>
    </row>
    <row r="49" ht="14.4" customHeight="1">
      <c r="B49" s="16"/>
      <c r="L49" s="16"/>
    </row>
    <row r="50" s="1" customFormat="1" ht="14.4" customHeight="1">
      <c r="B50" s="39"/>
      <c r="D50" s="159" t="s">
        <v>48</v>
      </c>
      <c r="E50" s="160"/>
      <c r="F50" s="160"/>
      <c r="G50" s="159" t="s">
        <v>49</v>
      </c>
      <c r="H50" s="160"/>
      <c r="I50" s="161"/>
      <c r="J50" s="160"/>
      <c r="K50" s="160"/>
      <c r="L50" s="3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1" customFormat="1">
      <c r="B61" s="39"/>
      <c r="D61" s="162" t="s">
        <v>50</v>
      </c>
      <c r="E61" s="163"/>
      <c r="F61" s="164" t="s">
        <v>51</v>
      </c>
      <c r="G61" s="162" t="s">
        <v>50</v>
      </c>
      <c r="H61" s="163"/>
      <c r="I61" s="165"/>
      <c r="J61" s="166" t="s">
        <v>51</v>
      </c>
      <c r="K61" s="163"/>
      <c r="L61" s="39"/>
    </row>
    <row r="62">
      <c r="B62" s="16"/>
      <c r="L62" s="16"/>
    </row>
    <row r="63">
      <c r="B63" s="16"/>
      <c r="L63" s="16"/>
    </row>
    <row r="64">
      <c r="B64" s="16"/>
      <c r="L64" s="16"/>
    </row>
    <row r="65" s="1" customFormat="1">
      <c r="B65" s="39"/>
      <c r="D65" s="159" t="s">
        <v>52</v>
      </c>
      <c r="E65" s="160"/>
      <c r="F65" s="160"/>
      <c r="G65" s="159" t="s">
        <v>53</v>
      </c>
      <c r="H65" s="160"/>
      <c r="I65" s="161"/>
      <c r="J65" s="160"/>
      <c r="K65" s="160"/>
      <c r="L65" s="39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1" customFormat="1">
      <c r="B76" s="39"/>
      <c r="D76" s="162" t="s">
        <v>50</v>
      </c>
      <c r="E76" s="163"/>
      <c r="F76" s="164" t="s">
        <v>51</v>
      </c>
      <c r="G76" s="162" t="s">
        <v>50</v>
      </c>
      <c r="H76" s="163"/>
      <c r="I76" s="165"/>
      <c r="J76" s="166" t="s">
        <v>51</v>
      </c>
      <c r="K76" s="163"/>
      <c r="L76" s="39"/>
    </row>
    <row r="77" s="1" customFormat="1" ht="14.4" customHeight="1">
      <c r="B77" s="167"/>
      <c r="C77" s="168"/>
      <c r="D77" s="168"/>
      <c r="E77" s="168"/>
      <c r="F77" s="168"/>
      <c r="G77" s="168"/>
      <c r="H77" s="168"/>
      <c r="I77" s="169"/>
      <c r="J77" s="168"/>
      <c r="K77" s="168"/>
      <c r="L77" s="39"/>
    </row>
    <row r="81" s="1" customFormat="1" ht="6.96" customHeight="1">
      <c r="B81" s="170"/>
      <c r="C81" s="171"/>
      <c r="D81" s="171"/>
      <c r="E81" s="171"/>
      <c r="F81" s="171"/>
      <c r="G81" s="171"/>
      <c r="H81" s="171"/>
      <c r="I81" s="172"/>
      <c r="J81" s="171"/>
      <c r="K81" s="171"/>
      <c r="L81" s="39"/>
    </row>
    <row r="82" s="1" customFormat="1" ht="24.96" customHeight="1">
      <c r="B82" s="34"/>
      <c r="C82" s="19" t="s">
        <v>91</v>
      </c>
      <c r="D82" s="35"/>
      <c r="E82" s="35"/>
      <c r="F82" s="35"/>
      <c r="G82" s="35"/>
      <c r="H82" s="35"/>
      <c r="I82" s="135"/>
      <c r="J82" s="35"/>
      <c r="K82" s="35"/>
      <c r="L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135"/>
      <c r="J83" s="35"/>
      <c r="K83" s="35"/>
      <c r="L83" s="39"/>
    </row>
    <row r="84" s="1" customFormat="1" ht="12" customHeight="1">
      <c r="B84" s="34"/>
      <c r="C84" s="28" t="s">
        <v>14</v>
      </c>
      <c r="D84" s="35"/>
      <c r="E84" s="35"/>
      <c r="F84" s="35"/>
      <c r="G84" s="35"/>
      <c r="H84" s="35"/>
      <c r="I84" s="135"/>
      <c r="J84" s="35"/>
      <c r="K84" s="35"/>
      <c r="L84" s="39"/>
    </row>
    <row r="85" s="1" customFormat="1" ht="16.5" customHeight="1">
      <c r="B85" s="34"/>
      <c r="C85" s="35"/>
      <c r="D85" s="35"/>
      <c r="E85" s="173" t="str">
        <f>E7</f>
        <v xml:space="preserve">Školský internát B. Bystrica -  rekonštrukcia objektov - zníženie energetickej náročnosti</v>
      </c>
      <c r="F85" s="28"/>
      <c r="G85" s="28"/>
      <c r="H85" s="28"/>
      <c r="I85" s="135"/>
      <c r="J85" s="35"/>
      <c r="K85" s="35"/>
      <c r="L85" s="39"/>
    </row>
    <row r="86" s="1" customFormat="1" ht="12" customHeight="1">
      <c r="B86" s="34"/>
      <c r="C86" s="28" t="s">
        <v>89</v>
      </c>
      <c r="D86" s="35"/>
      <c r="E86" s="35"/>
      <c r="F86" s="35"/>
      <c r="G86" s="35"/>
      <c r="H86" s="35"/>
      <c r="I86" s="135"/>
      <c r="J86" s="35"/>
      <c r="K86" s="35"/>
      <c r="L86" s="39"/>
    </row>
    <row r="87" s="1" customFormat="1" ht="16.5" customHeight="1">
      <c r="B87" s="34"/>
      <c r="C87" s="35"/>
      <c r="D87" s="35"/>
      <c r="E87" s="67" t="str">
        <f>E9</f>
        <v>B - Bleskozvod</v>
      </c>
      <c r="F87" s="35"/>
      <c r="G87" s="35"/>
      <c r="H87" s="35"/>
      <c r="I87" s="135"/>
      <c r="J87" s="35"/>
      <c r="K87" s="35"/>
      <c r="L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135"/>
      <c r="J88" s="35"/>
      <c r="K88" s="35"/>
      <c r="L88" s="39"/>
    </row>
    <row r="89" s="1" customFormat="1" ht="12" customHeight="1">
      <c r="B89" s="34"/>
      <c r="C89" s="28" t="s">
        <v>18</v>
      </c>
      <c r="D89" s="35"/>
      <c r="E89" s="35"/>
      <c r="F89" s="23" t="str">
        <f>F12</f>
        <v>Banská Bystrica</v>
      </c>
      <c r="G89" s="35"/>
      <c r="H89" s="35"/>
      <c r="I89" s="138" t="s">
        <v>20</v>
      </c>
      <c r="J89" s="70" t="str">
        <f>IF(J12="","",J12)</f>
        <v>17. 5. 2019</v>
      </c>
      <c r="K89" s="35"/>
      <c r="L89" s="39"/>
    </row>
    <row r="90" s="1" customFormat="1" ht="6.96" customHeight="1">
      <c r="B90" s="34"/>
      <c r="C90" s="35"/>
      <c r="D90" s="35"/>
      <c r="E90" s="35"/>
      <c r="F90" s="35"/>
      <c r="G90" s="35"/>
      <c r="H90" s="35"/>
      <c r="I90" s="135"/>
      <c r="J90" s="35"/>
      <c r="K90" s="35"/>
      <c r="L90" s="39"/>
    </row>
    <row r="91" s="1" customFormat="1" ht="15.15" customHeight="1">
      <c r="B91" s="34"/>
      <c r="C91" s="28" t="s">
        <v>22</v>
      </c>
      <c r="D91" s="35"/>
      <c r="E91" s="35"/>
      <c r="F91" s="23" t="str">
        <f>E15</f>
        <v>Školský internát, Internátna č. 4, B.B.</v>
      </c>
      <c r="G91" s="35"/>
      <c r="H91" s="35"/>
      <c r="I91" s="138" t="s">
        <v>28</v>
      </c>
      <c r="J91" s="32" t="str">
        <f>E21</f>
        <v>Kotrle Antonín</v>
      </c>
      <c r="K91" s="35"/>
      <c r="L91" s="39"/>
    </row>
    <row r="92" s="1" customFormat="1" ht="15.15" customHeight="1">
      <c r="B92" s="34"/>
      <c r="C92" s="28" t="s">
        <v>26</v>
      </c>
      <c r="D92" s="35"/>
      <c r="E92" s="35"/>
      <c r="F92" s="23" t="str">
        <f>IF(E18="","",E18)</f>
        <v>Vyplň údaj</v>
      </c>
      <c r="G92" s="35"/>
      <c r="H92" s="35"/>
      <c r="I92" s="138" t="s">
        <v>32</v>
      </c>
      <c r="J92" s="32" t="str">
        <f>E24</f>
        <v xml:space="preserve"> </v>
      </c>
      <c r="K92" s="35"/>
      <c r="L92" s="39"/>
    </row>
    <row r="93" s="1" customFormat="1" ht="10.32" customHeight="1">
      <c r="B93" s="34"/>
      <c r="C93" s="35"/>
      <c r="D93" s="35"/>
      <c r="E93" s="35"/>
      <c r="F93" s="35"/>
      <c r="G93" s="35"/>
      <c r="H93" s="35"/>
      <c r="I93" s="135"/>
      <c r="J93" s="35"/>
      <c r="K93" s="35"/>
      <c r="L93" s="39"/>
    </row>
    <row r="94" s="1" customFormat="1" ht="29.28" customHeight="1">
      <c r="B94" s="34"/>
      <c r="C94" s="174" t="s">
        <v>92</v>
      </c>
      <c r="D94" s="175"/>
      <c r="E94" s="175"/>
      <c r="F94" s="175"/>
      <c r="G94" s="175"/>
      <c r="H94" s="175"/>
      <c r="I94" s="176"/>
      <c r="J94" s="177" t="s">
        <v>93</v>
      </c>
      <c r="K94" s="175"/>
      <c r="L94" s="39"/>
    </row>
    <row r="95" s="1" customFormat="1" ht="10.32" customHeight="1">
      <c r="B95" s="34"/>
      <c r="C95" s="35"/>
      <c r="D95" s="35"/>
      <c r="E95" s="35"/>
      <c r="F95" s="35"/>
      <c r="G95" s="35"/>
      <c r="H95" s="35"/>
      <c r="I95" s="135"/>
      <c r="J95" s="35"/>
      <c r="K95" s="35"/>
      <c r="L95" s="39"/>
    </row>
    <row r="96" s="1" customFormat="1" ht="22.8" customHeight="1">
      <c r="B96" s="34"/>
      <c r="C96" s="178" t="s">
        <v>94</v>
      </c>
      <c r="D96" s="35"/>
      <c r="E96" s="35"/>
      <c r="F96" s="35"/>
      <c r="G96" s="35"/>
      <c r="H96" s="35"/>
      <c r="I96" s="135"/>
      <c r="J96" s="101">
        <f>J124</f>
        <v>0</v>
      </c>
      <c r="K96" s="35"/>
      <c r="L96" s="39"/>
      <c r="AU96" s="13" t="s">
        <v>95</v>
      </c>
    </row>
    <row r="97" s="8" customFormat="1" ht="24.96" customHeight="1">
      <c r="B97" s="179"/>
      <c r="C97" s="180"/>
      <c r="D97" s="181" t="s">
        <v>96</v>
      </c>
      <c r="E97" s="182"/>
      <c r="F97" s="182"/>
      <c r="G97" s="182"/>
      <c r="H97" s="182"/>
      <c r="I97" s="183"/>
      <c r="J97" s="184">
        <f>J125</f>
        <v>0</v>
      </c>
      <c r="K97" s="180"/>
      <c r="L97" s="185"/>
    </row>
    <row r="98" s="9" customFormat="1" ht="19.92" customHeight="1">
      <c r="B98" s="186"/>
      <c r="C98" s="187"/>
      <c r="D98" s="188" t="s">
        <v>97</v>
      </c>
      <c r="E98" s="189"/>
      <c r="F98" s="189"/>
      <c r="G98" s="189"/>
      <c r="H98" s="189"/>
      <c r="I98" s="190"/>
      <c r="J98" s="191">
        <f>J126</f>
        <v>0</v>
      </c>
      <c r="K98" s="187"/>
      <c r="L98" s="192"/>
    </row>
    <row r="99" s="9" customFormat="1" ht="19.92" customHeight="1">
      <c r="B99" s="186"/>
      <c r="C99" s="187"/>
      <c r="D99" s="188" t="s">
        <v>98</v>
      </c>
      <c r="E99" s="189"/>
      <c r="F99" s="189"/>
      <c r="G99" s="189"/>
      <c r="H99" s="189"/>
      <c r="I99" s="190"/>
      <c r="J99" s="191">
        <f>J128</f>
        <v>0</v>
      </c>
      <c r="K99" s="187"/>
      <c r="L99" s="192"/>
    </row>
    <row r="100" s="8" customFormat="1" ht="24.96" customHeight="1">
      <c r="B100" s="179"/>
      <c r="C100" s="180"/>
      <c r="D100" s="181" t="s">
        <v>99</v>
      </c>
      <c r="E100" s="182"/>
      <c r="F100" s="182"/>
      <c r="G100" s="182"/>
      <c r="H100" s="182"/>
      <c r="I100" s="183"/>
      <c r="J100" s="184">
        <f>J131</f>
        <v>0</v>
      </c>
      <c r="K100" s="180"/>
      <c r="L100" s="185"/>
    </row>
    <row r="101" s="9" customFormat="1" ht="19.92" customHeight="1">
      <c r="B101" s="186"/>
      <c r="C101" s="187"/>
      <c r="D101" s="188" t="s">
        <v>100</v>
      </c>
      <c r="E101" s="189"/>
      <c r="F101" s="189"/>
      <c r="G101" s="189"/>
      <c r="H101" s="189"/>
      <c r="I101" s="190"/>
      <c r="J101" s="191">
        <f>J132</f>
        <v>0</v>
      </c>
      <c r="K101" s="187"/>
      <c r="L101" s="192"/>
    </row>
    <row r="102" s="9" customFormat="1" ht="19.92" customHeight="1">
      <c r="B102" s="186"/>
      <c r="C102" s="187"/>
      <c r="D102" s="188" t="s">
        <v>101</v>
      </c>
      <c r="E102" s="189"/>
      <c r="F102" s="189"/>
      <c r="G102" s="189"/>
      <c r="H102" s="189"/>
      <c r="I102" s="190"/>
      <c r="J102" s="191">
        <f>J165</f>
        <v>0</v>
      </c>
      <c r="K102" s="187"/>
      <c r="L102" s="192"/>
    </row>
    <row r="103" s="9" customFormat="1" ht="19.92" customHeight="1">
      <c r="B103" s="186"/>
      <c r="C103" s="187"/>
      <c r="D103" s="188" t="s">
        <v>102</v>
      </c>
      <c r="E103" s="189"/>
      <c r="F103" s="189"/>
      <c r="G103" s="189"/>
      <c r="H103" s="189"/>
      <c r="I103" s="190"/>
      <c r="J103" s="191">
        <f>J169</f>
        <v>0</v>
      </c>
      <c r="K103" s="187"/>
      <c r="L103" s="192"/>
    </row>
    <row r="104" s="8" customFormat="1" ht="24.96" customHeight="1">
      <c r="B104" s="179"/>
      <c r="C104" s="180"/>
      <c r="D104" s="181" t="s">
        <v>103</v>
      </c>
      <c r="E104" s="182"/>
      <c r="F104" s="182"/>
      <c r="G104" s="182"/>
      <c r="H104" s="182"/>
      <c r="I104" s="183"/>
      <c r="J104" s="184">
        <f>J172</f>
        <v>0</v>
      </c>
      <c r="K104" s="180"/>
      <c r="L104" s="185"/>
    </row>
    <row r="105" s="1" customFormat="1" ht="21.84" customHeight="1">
      <c r="B105" s="34"/>
      <c r="C105" s="35"/>
      <c r="D105" s="35"/>
      <c r="E105" s="35"/>
      <c r="F105" s="35"/>
      <c r="G105" s="35"/>
      <c r="H105" s="35"/>
      <c r="I105" s="135"/>
      <c r="J105" s="35"/>
      <c r="K105" s="35"/>
      <c r="L105" s="39"/>
    </row>
    <row r="106" s="1" customFormat="1" ht="6.96" customHeight="1">
      <c r="B106" s="57"/>
      <c r="C106" s="58"/>
      <c r="D106" s="58"/>
      <c r="E106" s="58"/>
      <c r="F106" s="58"/>
      <c r="G106" s="58"/>
      <c r="H106" s="58"/>
      <c r="I106" s="169"/>
      <c r="J106" s="58"/>
      <c r="K106" s="58"/>
      <c r="L106" s="39"/>
    </row>
    <row r="110" s="1" customFormat="1" ht="6.96" customHeight="1">
      <c r="B110" s="59"/>
      <c r="C110" s="60"/>
      <c r="D110" s="60"/>
      <c r="E110" s="60"/>
      <c r="F110" s="60"/>
      <c r="G110" s="60"/>
      <c r="H110" s="60"/>
      <c r="I110" s="172"/>
      <c r="J110" s="60"/>
      <c r="K110" s="60"/>
      <c r="L110" s="39"/>
    </row>
    <row r="111" s="1" customFormat="1" ht="24.96" customHeight="1">
      <c r="B111" s="34"/>
      <c r="C111" s="19" t="s">
        <v>104</v>
      </c>
      <c r="D111" s="35"/>
      <c r="E111" s="35"/>
      <c r="F111" s="35"/>
      <c r="G111" s="35"/>
      <c r="H111" s="35"/>
      <c r="I111" s="135"/>
      <c r="J111" s="35"/>
      <c r="K111" s="35"/>
      <c r="L111" s="39"/>
    </row>
    <row r="112" s="1" customFormat="1" ht="6.96" customHeight="1">
      <c r="B112" s="34"/>
      <c r="C112" s="35"/>
      <c r="D112" s="35"/>
      <c r="E112" s="35"/>
      <c r="F112" s="35"/>
      <c r="G112" s="35"/>
      <c r="H112" s="35"/>
      <c r="I112" s="135"/>
      <c r="J112" s="35"/>
      <c r="K112" s="35"/>
      <c r="L112" s="39"/>
    </row>
    <row r="113" s="1" customFormat="1" ht="12" customHeight="1">
      <c r="B113" s="34"/>
      <c r="C113" s="28" t="s">
        <v>14</v>
      </c>
      <c r="D113" s="35"/>
      <c r="E113" s="35"/>
      <c r="F113" s="35"/>
      <c r="G113" s="35"/>
      <c r="H113" s="35"/>
      <c r="I113" s="135"/>
      <c r="J113" s="35"/>
      <c r="K113" s="35"/>
      <c r="L113" s="39"/>
    </row>
    <row r="114" s="1" customFormat="1" ht="16.5" customHeight="1">
      <c r="B114" s="34"/>
      <c r="C114" s="35"/>
      <c r="D114" s="35"/>
      <c r="E114" s="173" t="str">
        <f>E7</f>
        <v xml:space="preserve">Školský internát B. Bystrica -  rekonštrukcia objektov - zníženie energetickej náročnosti</v>
      </c>
      <c r="F114" s="28"/>
      <c r="G114" s="28"/>
      <c r="H114" s="28"/>
      <c r="I114" s="135"/>
      <c r="J114" s="35"/>
      <c r="K114" s="35"/>
      <c r="L114" s="39"/>
    </row>
    <row r="115" s="1" customFormat="1" ht="12" customHeight="1">
      <c r="B115" s="34"/>
      <c r="C115" s="28" t="s">
        <v>89</v>
      </c>
      <c r="D115" s="35"/>
      <c r="E115" s="35"/>
      <c r="F115" s="35"/>
      <c r="G115" s="35"/>
      <c r="H115" s="35"/>
      <c r="I115" s="135"/>
      <c r="J115" s="35"/>
      <c r="K115" s="35"/>
      <c r="L115" s="39"/>
    </row>
    <row r="116" s="1" customFormat="1" ht="16.5" customHeight="1">
      <c r="B116" s="34"/>
      <c r="C116" s="35"/>
      <c r="D116" s="35"/>
      <c r="E116" s="67" t="str">
        <f>E9</f>
        <v>B - Bleskozvod</v>
      </c>
      <c r="F116" s="35"/>
      <c r="G116" s="35"/>
      <c r="H116" s="35"/>
      <c r="I116" s="135"/>
      <c r="J116" s="35"/>
      <c r="K116" s="35"/>
      <c r="L116" s="39"/>
    </row>
    <row r="117" s="1" customFormat="1" ht="6.96" customHeight="1">
      <c r="B117" s="34"/>
      <c r="C117" s="35"/>
      <c r="D117" s="35"/>
      <c r="E117" s="35"/>
      <c r="F117" s="35"/>
      <c r="G117" s="35"/>
      <c r="H117" s="35"/>
      <c r="I117" s="135"/>
      <c r="J117" s="35"/>
      <c r="K117" s="35"/>
      <c r="L117" s="39"/>
    </row>
    <row r="118" s="1" customFormat="1" ht="12" customHeight="1">
      <c r="B118" s="34"/>
      <c r="C118" s="28" t="s">
        <v>18</v>
      </c>
      <c r="D118" s="35"/>
      <c r="E118" s="35"/>
      <c r="F118" s="23" t="str">
        <f>F12</f>
        <v>Banská Bystrica</v>
      </c>
      <c r="G118" s="35"/>
      <c r="H118" s="35"/>
      <c r="I118" s="138" t="s">
        <v>20</v>
      </c>
      <c r="J118" s="70" t="str">
        <f>IF(J12="","",J12)</f>
        <v>17. 5. 2019</v>
      </c>
      <c r="K118" s="35"/>
      <c r="L118" s="39"/>
    </row>
    <row r="119" s="1" customFormat="1" ht="6.96" customHeight="1">
      <c r="B119" s="34"/>
      <c r="C119" s="35"/>
      <c r="D119" s="35"/>
      <c r="E119" s="35"/>
      <c r="F119" s="35"/>
      <c r="G119" s="35"/>
      <c r="H119" s="35"/>
      <c r="I119" s="135"/>
      <c r="J119" s="35"/>
      <c r="K119" s="35"/>
      <c r="L119" s="39"/>
    </row>
    <row r="120" s="1" customFormat="1" ht="15.15" customHeight="1">
      <c r="B120" s="34"/>
      <c r="C120" s="28" t="s">
        <v>22</v>
      </c>
      <c r="D120" s="35"/>
      <c r="E120" s="35"/>
      <c r="F120" s="23" t="str">
        <f>E15</f>
        <v>Školský internát, Internátna č. 4, B.B.</v>
      </c>
      <c r="G120" s="35"/>
      <c r="H120" s="35"/>
      <c r="I120" s="138" t="s">
        <v>28</v>
      </c>
      <c r="J120" s="32" t="str">
        <f>E21</f>
        <v>Kotrle Antonín</v>
      </c>
      <c r="K120" s="35"/>
      <c r="L120" s="39"/>
    </row>
    <row r="121" s="1" customFormat="1" ht="15.15" customHeight="1">
      <c r="B121" s="34"/>
      <c r="C121" s="28" t="s">
        <v>26</v>
      </c>
      <c r="D121" s="35"/>
      <c r="E121" s="35"/>
      <c r="F121" s="23" t="str">
        <f>IF(E18="","",E18)</f>
        <v>Vyplň údaj</v>
      </c>
      <c r="G121" s="35"/>
      <c r="H121" s="35"/>
      <c r="I121" s="138" t="s">
        <v>32</v>
      </c>
      <c r="J121" s="32" t="str">
        <f>E24</f>
        <v xml:space="preserve"> </v>
      </c>
      <c r="K121" s="35"/>
      <c r="L121" s="39"/>
    </row>
    <row r="122" s="1" customFormat="1" ht="10.32" customHeight="1">
      <c r="B122" s="34"/>
      <c r="C122" s="35"/>
      <c r="D122" s="35"/>
      <c r="E122" s="35"/>
      <c r="F122" s="35"/>
      <c r="G122" s="35"/>
      <c r="H122" s="35"/>
      <c r="I122" s="135"/>
      <c r="J122" s="35"/>
      <c r="K122" s="35"/>
      <c r="L122" s="39"/>
    </row>
    <row r="123" s="10" customFormat="1" ht="29.28" customHeight="1">
      <c r="B123" s="193"/>
      <c r="C123" s="194" t="s">
        <v>105</v>
      </c>
      <c r="D123" s="195" t="s">
        <v>60</v>
      </c>
      <c r="E123" s="195" t="s">
        <v>56</v>
      </c>
      <c r="F123" s="195" t="s">
        <v>57</v>
      </c>
      <c r="G123" s="195" t="s">
        <v>106</v>
      </c>
      <c r="H123" s="195" t="s">
        <v>107</v>
      </c>
      <c r="I123" s="196" t="s">
        <v>108</v>
      </c>
      <c r="J123" s="197" t="s">
        <v>93</v>
      </c>
      <c r="K123" s="198" t="s">
        <v>109</v>
      </c>
      <c r="L123" s="199"/>
      <c r="M123" s="91" t="s">
        <v>1</v>
      </c>
      <c r="N123" s="92" t="s">
        <v>39</v>
      </c>
      <c r="O123" s="92" t="s">
        <v>110</v>
      </c>
      <c r="P123" s="92" t="s">
        <v>111</v>
      </c>
      <c r="Q123" s="92" t="s">
        <v>112</v>
      </c>
      <c r="R123" s="92" t="s">
        <v>113</v>
      </c>
      <c r="S123" s="92" t="s">
        <v>114</v>
      </c>
      <c r="T123" s="93" t="s">
        <v>115</v>
      </c>
    </row>
    <row r="124" s="1" customFormat="1" ht="22.8" customHeight="1">
      <c r="B124" s="34"/>
      <c r="C124" s="98" t="s">
        <v>94</v>
      </c>
      <c r="D124" s="35"/>
      <c r="E124" s="35"/>
      <c r="F124" s="35"/>
      <c r="G124" s="35"/>
      <c r="H124" s="35"/>
      <c r="I124" s="135"/>
      <c r="J124" s="200">
        <f>BK124</f>
        <v>0</v>
      </c>
      <c r="K124" s="35"/>
      <c r="L124" s="39"/>
      <c r="M124" s="94"/>
      <c r="N124" s="95"/>
      <c r="O124" s="95"/>
      <c r="P124" s="201">
        <f>P125+P131+P172</f>
        <v>0</v>
      </c>
      <c r="Q124" s="95"/>
      <c r="R124" s="201">
        <f>R125+R131+R172</f>
        <v>6.5215699999999996</v>
      </c>
      <c r="S124" s="95"/>
      <c r="T124" s="202">
        <f>T125+T131+T172</f>
        <v>0.5625</v>
      </c>
      <c r="AT124" s="13" t="s">
        <v>74</v>
      </c>
      <c r="AU124" s="13" t="s">
        <v>95</v>
      </c>
      <c r="BK124" s="203">
        <f>BK125+BK131+BK172</f>
        <v>0</v>
      </c>
    </row>
    <row r="125" s="11" customFormat="1" ht="25.92" customHeight="1">
      <c r="B125" s="204"/>
      <c r="C125" s="205"/>
      <c r="D125" s="206" t="s">
        <v>74</v>
      </c>
      <c r="E125" s="207" t="s">
        <v>116</v>
      </c>
      <c r="F125" s="207" t="s">
        <v>117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P126+P128</f>
        <v>0</v>
      </c>
      <c r="Q125" s="212"/>
      <c r="R125" s="213">
        <f>R126+R128</f>
        <v>5.9048299999999996</v>
      </c>
      <c r="S125" s="212"/>
      <c r="T125" s="214">
        <f>T126+T128</f>
        <v>0.5625</v>
      </c>
      <c r="AR125" s="215" t="s">
        <v>83</v>
      </c>
      <c r="AT125" s="216" t="s">
        <v>74</v>
      </c>
      <c r="AU125" s="216" t="s">
        <v>75</v>
      </c>
      <c r="AY125" s="215" t="s">
        <v>118</v>
      </c>
      <c r="BK125" s="217">
        <f>BK126+BK128</f>
        <v>0</v>
      </c>
    </row>
    <row r="126" s="11" customFormat="1" ht="22.8" customHeight="1">
      <c r="B126" s="204"/>
      <c r="C126" s="205"/>
      <c r="D126" s="206" t="s">
        <v>74</v>
      </c>
      <c r="E126" s="218" t="s">
        <v>83</v>
      </c>
      <c r="F126" s="218" t="s">
        <v>119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P127</f>
        <v>0</v>
      </c>
      <c r="Q126" s="212"/>
      <c r="R126" s="213">
        <f>R127</f>
        <v>0</v>
      </c>
      <c r="S126" s="212"/>
      <c r="T126" s="214">
        <f>T127</f>
        <v>0.5625</v>
      </c>
      <c r="AR126" s="215" t="s">
        <v>83</v>
      </c>
      <c r="AT126" s="216" t="s">
        <v>74</v>
      </c>
      <c r="AU126" s="216" t="s">
        <v>83</v>
      </c>
      <c r="AY126" s="215" t="s">
        <v>118</v>
      </c>
      <c r="BK126" s="217">
        <f>BK127</f>
        <v>0</v>
      </c>
    </row>
    <row r="127" s="1" customFormat="1" ht="24" customHeight="1">
      <c r="B127" s="34"/>
      <c r="C127" s="220" t="s">
        <v>120</v>
      </c>
      <c r="D127" s="220" t="s">
        <v>121</v>
      </c>
      <c r="E127" s="221" t="s">
        <v>122</v>
      </c>
      <c r="F127" s="222" t="s">
        <v>123</v>
      </c>
      <c r="G127" s="223" t="s">
        <v>124</v>
      </c>
      <c r="H127" s="224">
        <v>2.5</v>
      </c>
      <c r="I127" s="225"/>
      <c r="J127" s="224">
        <f>ROUND(I127*H127,3)</f>
        <v>0</v>
      </c>
      <c r="K127" s="222" t="s">
        <v>125</v>
      </c>
      <c r="L127" s="39"/>
      <c r="M127" s="226" t="s">
        <v>1</v>
      </c>
      <c r="N127" s="227" t="s">
        <v>41</v>
      </c>
      <c r="O127" s="82"/>
      <c r="P127" s="228">
        <f>O127*H127</f>
        <v>0</v>
      </c>
      <c r="Q127" s="228">
        <v>0</v>
      </c>
      <c r="R127" s="228">
        <f>Q127*H127</f>
        <v>0</v>
      </c>
      <c r="S127" s="228">
        <v>0.22500000000000001</v>
      </c>
      <c r="T127" s="229">
        <f>S127*H127</f>
        <v>0.5625</v>
      </c>
      <c r="AR127" s="230" t="s">
        <v>126</v>
      </c>
      <c r="AT127" s="230" t="s">
        <v>121</v>
      </c>
      <c r="AU127" s="230" t="s">
        <v>127</v>
      </c>
      <c r="AY127" s="13" t="s">
        <v>118</v>
      </c>
      <c r="BE127" s="231">
        <f>IF(N127="základná",J127,0)</f>
        <v>0</v>
      </c>
      <c r="BF127" s="231">
        <f>IF(N127="znížená",J127,0)</f>
        <v>0</v>
      </c>
      <c r="BG127" s="231">
        <f>IF(N127="zákl. prenesená",J127,0)</f>
        <v>0</v>
      </c>
      <c r="BH127" s="231">
        <f>IF(N127="zníž. prenesená",J127,0)</f>
        <v>0</v>
      </c>
      <c r="BI127" s="231">
        <f>IF(N127="nulová",J127,0)</f>
        <v>0</v>
      </c>
      <c r="BJ127" s="13" t="s">
        <v>127</v>
      </c>
      <c r="BK127" s="232">
        <f>ROUND(I127*H127,3)</f>
        <v>0</v>
      </c>
      <c r="BL127" s="13" t="s">
        <v>126</v>
      </c>
      <c r="BM127" s="230" t="s">
        <v>128</v>
      </c>
    </row>
    <row r="128" s="11" customFormat="1" ht="22.8" customHeight="1">
      <c r="B128" s="204"/>
      <c r="C128" s="205"/>
      <c r="D128" s="206" t="s">
        <v>74</v>
      </c>
      <c r="E128" s="218" t="s">
        <v>129</v>
      </c>
      <c r="F128" s="218" t="s">
        <v>130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SUM(P129:P130)</f>
        <v>0</v>
      </c>
      <c r="Q128" s="212"/>
      <c r="R128" s="213">
        <f>SUM(R129:R130)</f>
        <v>5.9048299999999996</v>
      </c>
      <c r="S128" s="212"/>
      <c r="T128" s="214">
        <f>SUM(T129:T130)</f>
        <v>0</v>
      </c>
      <c r="AR128" s="215" t="s">
        <v>83</v>
      </c>
      <c r="AT128" s="216" t="s">
        <v>74</v>
      </c>
      <c r="AU128" s="216" t="s">
        <v>83</v>
      </c>
      <c r="AY128" s="215" t="s">
        <v>118</v>
      </c>
      <c r="BK128" s="217">
        <f>SUM(BK129:BK130)</f>
        <v>0</v>
      </c>
    </row>
    <row r="129" s="1" customFormat="1" ht="16.5" customHeight="1">
      <c r="B129" s="34"/>
      <c r="C129" s="220" t="s">
        <v>131</v>
      </c>
      <c r="D129" s="220" t="s">
        <v>121</v>
      </c>
      <c r="E129" s="221" t="s">
        <v>132</v>
      </c>
      <c r="F129" s="222" t="s">
        <v>133</v>
      </c>
      <c r="G129" s="223" t="s">
        <v>134</v>
      </c>
      <c r="H129" s="224">
        <v>2.5</v>
      </c>
      <c r="I129" s="225"/>
      <c r="J129" s="224">
        <f>ROUND(I129*H129,3)</f>
        <v>0</v>
      </c>
      <c r="K129" s="222" t="s">
        <v>125</v>
      </c>
      <c r="L129" s="39"/>
      <c r="M129" s="226" t="s">
        <v>1</v>
      </c>
      <c r="N129" s="227" t="s">
        <v>41</v>
      </c>
      <c r="O129" s="82"/>
      <c r="P129" s="228">
        <f>O129*H129</f>
        <v>0</v>
      </c>
      <c r="Q129" s="228">
        <v>0.16094</v>
      </c>
      <c r="R129" s="228">
        <f>Q129*H129</f>
        <v>0.40234999999999999</v>
      </c>
      <c r="S129" s="228">
        <v>0</v>
      </c>
      <c r="T129" s="229">
        <f>S129*H129</f>
        <v>0</v>
      </c>
      <c r="AR129" s="230" t="s">
        <v>126</v>
      </c>
      <c r="AT129" s="230" t="s">
        <v>121</v>
      </c>
      <c r="AU129" s="230" t="s">
        <v>127</v>
      </c>
      <c r="AY129" s="13" t="s">
        <v>118</v>
      </c>
      <c r="BE129" s="231">
        <f>IF(N129="základná",J129,0)</f>
        <v>0</v>
      </c>
      <c r="BF129" s="231">
        <f>IF(N129="znížená",J129,0)</f>
        <v>0</v>
      </c>
      <c r="BG129" s="231">
        <f>IF(N129="zákl. prenesená",J129,0)</f>
        <v>0</v>
      </c>
      <c r="BH129" s="231">
        <f>IF(N129="zníž. prenesená",J129,0)</f>
        <v>0</v>
      </c>
      <c r="BI129" s="231">
        <f>IF(N129="nulová",J129,0)</f>
        <v>0</v>
      </c>
      <c r="BJ129" s="13" t="s">
        <v>127</v>
      </c>
      <c r="BK129" s="232">
        <f>ROUND(I129*H129,3)</f>
        <v>0</v>
      </c>
      <c r="BL129" s="13" t="s">
        <v>126</v>
      </c>
      <c r="BM129" s="230" t="s">
        <v>135</v>
      </c>
    </row>
    <row r="130" s="1" customFormat="1" ht="24" customHeight="1">
      <c r="B130" s="34"/>
      <c r="C130" s="233" t="s">
        <v>136</v>
      </c>
      <c r="D130" s="233" t="s">
        <v>137</v>
      </c>
      <c r="E130" s="234" t="s">
        <v>138</v>
      </c>
      <c r="F130" s="235" t="s">
        <v>139</v>
      </c>
      <c r="G130" s="236" t="s">
        <v>134</v>
      </c>
      <c r="H130" s="237">
        <v>2.5249999999999999</v>
      </c>
      <c r="I130" s="238"/>
      <c r="J130" s="237">
        <f>ROUND(I130*H130,3)</f>
        <v>0</v>
      </c>
      <c r="K130" s="235" t="s">
        <v>125</v>
      </c>
      <c r="L130" s="239"/>
      <c r="M130" s="240" t="s">
        <v>1</v>
      </c>
      <c r="N130" s="241" t="s">
        <v>41</v>
      </c>
      <c r="O130" s="82"/>
      <c r="P130" s="228">
        <f>O130*H130</f>
        <v>0</v>
      </c>
      <c r="Q130" s="228">
        <v>2.1791999999999998</v>
      </c>
      <c r="R130" s="228">
        <f>Q130*H130</f>
        <v>5.5024799999999994</v>
      </c>
      <c r="S130" s="228">
        <v>0</v>
      </c>
      <c r="T130" s="229">
        <f>S130*H130</f>
        <v>0</v>
      </c>
      <c r="AR130" s="230" t="s">
        <v>140</v>
      </c>
      <c r="AT130" s="230" t="s">
        <v>137</v>
      </c>
      <c r="AU130" s="230" t="s">
        <v>127</v>
      </c>
      <c r="AY130" s="13" t="s">
        <v>118</v>
      </c>
      <c r="BE130" s="231">
        <f>IF(N130="základná",J130,0)</f>
        <v>0</v>
      </c>
      <c r="BF130" s="231">
        <f>IF(N130="znížená",J130,0)</f>
        <v>0</v>
      </c>
      <c r="BG130" s="231">
        <f>IF(N130="zákl. prenesená",J130,0)</f>
        <v>0</v>
      </c>
      <c r="BH130" s="231">
        <f>IF(N130="zníž. prenesená",J130,0)</f>
        <v>0</v>
      </c>
      <c r="BI130" s="231">
        <f>IF(N130="nulová",J130,0)</f>
        <v>0</v>
      </c>
      <c r="BJ130" s="13" t="s">
        <v>127</v>
      </c>
      <c r="BK130" s="232">
        <f>ROUND(I130*H130,3)</f>
        <v>0</v>
      </c>
      <c r="BL130" s="13" t="s">
        <v>126</v>
      </c>
      <c r="BM130" s="230" t="s">
        <v>141</v>
      </c>
    </row>
    <row r="131" s="11" customFormat="1" ht="25.92" customHeight="1">
      <c r="B131" s="204"/>
      <c r="C131" s="205"/>
      <c r="D131" s="206" t="s">
        <v>74</v>
      </c>
      <c r="E131" s="207" t="s">
        <v>137</v>
      </c>
      <c r="F131" s="207" t="s">
        <v>142</v>
      </c>
      <c r="G131" s="205"/>
      <c r="H131" s="205"/>
      <c r="I131" s="208"/>
      <c r="J131" s="209">
        <f>BK131</f>
        <v>0</v>
      </c>
      <c r="K131" s="205"/>
      <c r="L131" s="210"/>
      <c r="M131" s="211"/>
      <c r="N131" s="212"/>
      <c r="O131" s="212"/>
      <c r="P131" s="213">
        <f>P132+P165+P169</f>
        <v>0</v>
      </c>
      <c r="Q131" s="212"/>
      <c r="R131" s="213">
        <f>R132+R165+R169</f>
        <v>0.61673999999999995</v>
      </c>
      <c r="S131" s="212"/>
      <c r="T131" s="214">
        <f>T132+T165+T169</f>
        <v>0</v>
      </c>
      <c r="AR131" s="215" t="s">
        <v>129</v>
      </c>
      <c r="AT131" s="216" t="s">
        <v>74</v>
      </c>
      <c r="AU131" s="216" t="s">
        <v>75</v>
      </c>
      <c r="AY131" s="215" t="s">
        <v>118</v>
      </c>
      <c r="BK131" s="217">
        <f>BK132+BK165+BK169</f>
        <v>0</v>
      </c>
    </row>
    <row r="132" s="11" customFormat="1" ht="22.8" customHeight="1">
      <c r="B132" s="204"/>
      <c r="C132" s="205"/>
      <c r="D132" s="206" t="s">
        <v>74</v>
      </c>
      <c r="E132" s="218" t="s">
        <v>143</v>
      </c>
      <c r="F132" s="218" t="s">
        <v>144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SUM(P133:P164)</f>
        <v>0</v>
      </c>
      <c r="Q132" s="212"/>
      <c r="R132" s="213">
        <f>SUM(R133:R164)</f>
        <v>0.61673999999999995</v>
      </c>
      <c r="S132" s="212"/>
      <c r="T132" s="214">
        <f>SUM(T133:T164)</f>
        <v>0</v>
      </c>
      <c r="AR132" s="215" t="s">
        <v>129</v>
      </c>
      <c r="AT132" s="216" t="s">
        <v>74</v>
      </c>
      <c r="AU132" s="216" t="s">
        <v>83</v>
      </c>
      <c r="AY132" s="215" t="s">
        <v>118</v>
      </c>
      <c r="BK132" s="217">
        <f>SUM(BK133:BK164)</f>
        <v>0</v>
      </c>
    </row>
    <row r="133" s="1" customFormat="1" ht="16.5" customHeight="1">
      <c r="B133" s="34"/>
      <c r="C133" s="220" t="s">
        <v>145</v>
      </c>
      <c r="D133" s="220" t="s">
        <v>121</v>
      </c>
      <c r="E133" s="221" t="s">
        <v>146</v>
      </c>
      <c r="F133" s="222" t="s">
        <v>147</v>
      </c>
      <c r="G133" s="223" t="s">
        <v>148</v>
      </c>
      <c r="H133" s="224">
        <v>16</v>
      </c>
      <c r="I133" s="225"/>
      <c r="J133" s="224">
        <f>ROUND(I133*H133,3)</f>
        <v>0</v>
      </c>
      <c r="K133" s="222" t="s">
        <v>1</v>
      </c>
      <c r="L133" s="39"/>
      <c r="M133" s="226" t="s">
        <v>1</v>
      </c>
      <c r="N133" s="227" t="s">
        <v>41</v>
      </c>
      <c r="O133" s="8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AR133" s="230" t="s">
        <v>149</v>
      </c>
      <c r="AT133" s="230" t="s">
        <v>121</v>
      </c>
      <c r="AU133" s="230" t="s">
        <v>127</v>
      </c>
      <c r="AY133" s="13" t="s">
        <v>118</v>
      </c>
      <c r="BE133" s="231">
        <f>IF(N133="základná",J133,0)</f>
        <v>0</v>
      </c>
      <c r="BF133" s="231">
        <f>IF(N133="znížená",J133,0)</f>
        <v>0</v>
      </c>
      <c r="BG133" s="231">
        <f>IF(N133="zákl. prenesená",J133,0)</f>
        <v>0</v>
      </c>
      <c r="BH133" s="231">
        <f>IF(N133="zníž. prenesená",J133,0)</f>
        <v>0</v>
      </c>
      <c r="BI133" s="231">
        <f>IF(N133="nulová",J133,0)</f>
        <v>0</v>
      </c>
      <c r="BJ133" s="13" t="s">
        <v>127</v>
      </c>
      <c r="BK133" s="232">
        <f>ROUND(I133*H133,3)</f>
        <v>0</v>
      </c>
      <c r="BL133" s="13" t="s">
        <v>149</v>
      </c>
      <c r="BM133" s="230" t="s">
        <v>150</v>
      </c>
    </row>
    <row r="134" s="1" customFormat="1" ht="16.5" customHeight="1">
      <c r="B134" s="34"/>
      <c r="C134" s="233" t="s">
        <v>151</v>
      </c>
      <c r="D134" s="233" t="s">
        <v>137</v>
      </c>
      <c r="E134" s="234" t="s">
        <v>152</v>
      </c>
      <c r="F134" s="235" t="s">
        <v>153</v>
      </c>
      <c r="G134" s="236" t="s">
        <v>154</v>
      </c>
      <c r="H134" s="237">
        <v>0.80000000000000004</v>
      </c>
      <c r="I134" s="238"/>
      <c r="J134" s="237">
        <f>ROUND(I134*H134,3)</f>
        <v>0</v>
      </c>
      <c r="K134" s="235" t="s">
        <v>125</v>
      </c>
      <c r="L134" s="239"/>
      <c r="M134" s="240" t="s">
        <v>1</v>
      </c>
      <c r="N134" s="241" t="s">
        <v>41</v>
      </c>
      <c r="O134" s="82"/>
      <c r="P134" s="228">
        <f>O134*H134</f>
        <v>0</v>
      </c>
      <c r="Q134" s="228">
        <v>0.001</v>
      </c>
      <c r="R134" s="228">
        <f>Q134*H134</f>
        <v>0.00080000000000000004</v>
      </c>
      <c r="S134" s="228">
        <v>0</v>
      </c>
      <c r="T134" s="229">
        <f>S134*H134</f>
        <v>0</v>
      </c>
      <c r="AR134" s="230" t="s">
        <v>155</v>
      </c>
      <c r="AT134" s="230" t="s">
        <v>137</v>
      </c>
      <c r="AU134" s="230" t="s">
        <v>127</v>
      </c>
      <c r="AY134" s="13" t="s">
        <v>118</v>
      </c>
      <c r="BE134" s="231">
        <f>IF(N134="základná",J134,0)</f>
        <v>0</v>
      </c>
      <c r="BF134" s="231">
        <f>IF(N134="znížená",J134,0)</f>
        <v>0</v>
      </c>
      <c r="BG134" s="231">
        <f>IF(N134="zákl. prenesená",J134,0)</f>
        <v>0</v>
      </c>
      <c r="BH134" s="231">
        <f>IF(N134="zníž. prenesená",J134,0)</f>
        <v>0</v>
      </c>
      <c r="BI134" s="231">
        <f>IF(N134="nulová",J134,0)</f>
        <v>0</v>
      </c>
      <c r="BJ134" s="13" t="s">
        <v>127</v>
      </c>
      <c r="BK134" s="232">
        <f>ROUND(I134*H134,3)</f>
        <v>0</v>
      </c>
      <c r="BL134" s="13" t="s">
        <v>155</v>
      </c>
      <c r="BM134" s="230" t="s">
        <v>156</v>
      </c>
    </row>
    <row r="135" s="1" customFormat="1" ht="24" customHeight="1">
      <c r="B135" s="34"/>
      <c r="C135" s="220" t="s">
        <v>157</v>
      </c>
      <c r="D135" s="220" t="s">
        <v>121</v>
      </c>
      <c r="E135" s="221" t="s">
        <v>158</v>
      </c>
      <c r="F135" s="222" t="s">
        <v>159</v>
      </c>
      <c r="G135" s="223" t="s">
        <v>160</v>
      </c>
      <c r="H135" s="224">
        <v>130</v>
      </c>
      <c r="I135" s="225"/>
      <c r="J135" s="224">
        <f>ROUND(I135*H135,3)</f>
        <v>0</v>
      </c>
      <c r="K135" s="222" t="s">
        <v>125</v>
      </c>
      <c r="L135" s="39"/>
      <c r="M135" s="226" t="s">
        <v>1</v>
      </c>
      <c r="N135" s="227" t="s">
        <v>41</v>
      </c>
      <c r="O135" s="8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AR135" s="230" t="s">
        <v>149</v>
      </c>
      <c r="AT135" s="230" t="s">
        <v>121</v>
      </c>
      <c r="AU135" s="230" t="s">
        <v>127</v>
      </c>
      <c r="AY135" s="13" t="s">
        <v>118</v>
      </c>
      <c r="BE135" s="231">
        <f>IF(N135="základná",J135,0)</f>
        <v>0</v>
      </c>
      <c r="BF135" s="231">
        <f>IF(N135="znížená",J135,0)</f>
        <v>0</v>
      </c>
      <c r="BG135" s="231">
        <f>IF(N135="zákl. prenesená",J135,0)</f>
        <v>0</v>
      </c>
      <c r="BH135" s="231">
        <f>IF(N135="zníž. prenesená",J135,0)</f>
        <v>0</v>
      </c>
      <c r="BI135" s="231">
        <f>IF(N135="nulová",J135,0)</f>
        <v>0</v>
      </c>
      <c r="BJ135" s="13" t="s">
        <v>127</v>
      </c>
      <c r="BK135" s="232">
        <f>ROUND(I135*H135,3)</f>
        <v>0</v>
      </c>
      <c r="BL135" s="13" t="s">
        <v>149</v>
      </c>
      <c r="BM135" s="230" t="s">
        <v>161</v>
      </c>
    </row>
    <row r="136" s="1" customFormat="1" ht="16.5" customHeight="1">
      <c r="B136" s="34"/>
      <c r="C136" s="233" t="s">
        <v>162</v>
      </c>
      <c r="D136" s="233" t="s">
        <v>137</v>
      </c>
      <c r="E136" s="234" t="s">
        <v>163</v>
      </c>
      <c r="F136" s="235" t="s">
        <v>164</v>
      </c>
      <c r="G136" s="236" t="s">
        <v>154</v>
      </c>
      <c r="H136" s="237">
        <v>130</v>
      </c>
      <c r="I136" s="238"/>
      <c r="J136" s="237">
        <f>ROUND(I136*H136,3)</f>
        <v>0</v>
      </c>
      <c r="K136" s="235" t="s">
        <v>125</v>
      </c>
      <c r="L136" s="239"/>
      <c r="M136" s="240" t="s">
        <v>1</v>
      </c>
      <c r="N136" s="241" t="s">
        <v>41</v>
      </c>
      <c r="O136" s="82"/>
      <c r="P136" s="228">
        <f>O136*H136</f>
        <v>0</v>
      </c>
      <c r="Q136" s="228">
        <v>0.001</v>
      </c>
      <c r="R136" s="228">
        <f>Q136*H136</f>
        <v>0.13</v>
      </c>
      <c r="S136" s="228">
        <v>0</v>
      </c>
      <c r="T136" s="229">
        <f>S136*H136</f>
        <v>0</v>
      </c>
      <c r="AR136" s="230" t="s">
        <v>155</v>
      </c>
      <c r="AT136" s="230" t="s">
        <v>137</v>
      </c>
      <c r="AU136" s="230" t="s">
        <v>127</v>
      </c>
      <c r="AY136" s="13" t="s">
        <v>118</v>
      </c>
      <c r="BE136" s="231">
        <f>IF(N136="základná",J136,0)</f>
        <v>0</v>
      </c>
      <c r="BF136" s="231">
        <f>IF(N136="znížená",J136,0)</f>
        <v>0</v>
      </c>
      <c r="BG136" s="231">
        <f>IF(N136="zákl. prenesená",J136,0)</f>
        <v>0</v>
      </c>
      <c r="BH136" s="231">
        <f>IF(N136="zníž. prenesená",J136,0)</f>
        <v>0</v>
      </c>
      <c r="BI136" s="231">
        <f>IF(N136="nulová",J136,0)</f>
        <v>0</v>
      </c>
      <c r="BJ136" s="13" t="s">
        <v>127</v>
      </c>
      <c r="BK136" s="232">
        <f>ROUND(I136*H136,3)</f>
        <v>0</v>
      </c>
      <c r="BL136" s="13" t="s">
        <v>155</v>
      </c>
      <c r="BM136" s="230" t="s">
        <v>165</v>
      </c>
    </row>
    <row r="137" s="1" customFormat="1" ht="16.5" customHeight="1">
      <c r="B137" s="34"/>
      <c r="C137" s="220" t="s">
        <v>166</v>
      </c>
      <c r="D137" s="220" t="s">
        <v>121</v>
      </c>
      <c r="E137" s="221" t="s">
        <v>167</v>
      </c>
      <c r="F137" s="222" t="s">
        <v>168</v>
      </c>
      <c r="G137" s="223" t="s">
        <v>148</v>
      </c>
      <c r="H137" s="224">
        <v>19</v>
      </c>
      <c r="I137" s="225"/>
      <c r="J137" s="224">
        <f>ROUND(I137*H137,3)</f>
        <v>0</v>
      </c>
      <c r="K137" s="222" t="s">
        <v>125</v>
      </c>
      <c r="L137" s="39"/>
      <c r="M137" s="226" t="s">
        <v>1</v>
      </c>
      <c r="N137" s="227" t="s">
        <v>41</v>
      </c>
      <c r="O137" s="8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AR137" s="230" t="s">
        <v>149</v>
      </c>
      <c r="AT137" s="230" t="s">
        <v>121</v>
      </c>
      <c r="AU137" s="230" t="s">
        <v>127</v>
      </c>
      <c r="AY137" s="13" t="s">
        <v>118</v>
      </c>
      <c r="BE137" s="231">
        <f>IF(N137="základná",J137,0)</f>
        <v>0</v>
      </c>
      <c r="BF137" s="231">
        <f>IF(N137="znížená",J137,0)</f>
        <v>0</v>
      </c>
      <c r="BG137" s="231">
        <f>IF(N137="zákl. prenesená",J137,0)</f>
        <v>0</v>
      </c>
      <c r="BH137" s="231">
        <f>IF(N137="zníž. prenesená",J137,0)</f>
        <v>0</v>
      </c>
      <c r="BI137" s="231">
        <f>IF(N137="nulová",J137,0)</f>
        <v>0</v>
      </c>
      <c r="BJ137" s="13" t="s">
        <v>127</v>
      </c>
      <c r="BK137" s="232">
        <f>ROUND(I137*H137,3)</f>
        <v>0</v>
      </c>
      <c r="BL137" s="13" t="s">
        <v>149</v>
      </c>
      <c r="BM137" s="230" t="s">
        <v>169</v>
      </c>
    </row>
    <row r="138" s="1" customFormat="1" ht="16.5" customHeight="1">
      <c r="B138" s="34"/>
      <c r="C138" s="233" t="s">
        <v>170</v>
      </c>
      <c r="D138" s="233" t="s">
        <v>137</v>
      </c>
      <c r="E138" s="234" t="s">
        <v>171</v>
      </c>
      <c r="F138" s="235" t="s">
        <v>172</v>
      </c>
      <c r="G138" s="236" t="s">
        <v>148</v>
      </c>
      <c r="H138" s="237">
        <v>19</v>
      </c>
      <c r="I138" s="238"/>
      <c r="J138" s="237">
        <f>ROUND(I138*H138,3)</f>
        <v>0</v>
      </c>
      <c r="K138" s="235" t="s">
        <v>125</v>
      </c>
      <c r="L138" s="239"/>
      <c r="M138" s="240" t="s">
        <v>1</v>
      </c>
      <c r="N138" s="241" t="s">
        <v>41</v>
      </c>
      <c r="O138" s="82"/>
      <c r="P138" s="228">
        <f>O138*H138</f>
        <v>0</v>
      </c>
      <c r="Q138" s="228">
        <v>3.0000000000000001E-05</v>
      </c>
      <c r="R138" s="228">
        <f>Q138*H138</f>
        <v>0.00056999999999999998</v>
      </c>
      <c r="S138" s="228">
        <v>0</v>
      </c>
      <c r="T138" s="229">
        <f>S138*H138</f>
        <v>0</v>
      </c>
      <c r="AR138" s="230" t="s">
        <v>155</v>
      </c>
      <c r="AT138" s="230" t="s">
        <v>137</v>
      </c>
      <c r="AU138" s="230" t="s">
        <v>127</v>
      </c>
      <c r="AY138" s="13" t="s">
        <v>118</v>
      </c>
      <c r="BE138" s="231">
        <f>IF(N138="základná",J138,0)</f>
        <v>0</v>
      </c>
      <c r="BF138" s="231">
        <f>IF(N138="znížená",J138,0)</f>
        <v>0</v>
      </c>
      <c r="BG138" s="231">
        <f>IF(N138="zákl. prenesená",J138,0)</f>
        <v>0</v>
      </c>
      <c r="BH138" s="231">
        <f>IF(N138="zníž. prenesená",J138,0)</f>
        <v>0</v>
      </c>
      <c r="BI138" s="231">
        <f>IF(N138="nulová",J138,0)</f>
        <v>0</v>
      </c>
      <c r="BJ138" s="13" t="s">
        <v>127</v>
      </c>
      <c r="BK138" s="232">
        <f>ROUND(I138*H138,3)</f>
        <v>0</v>
      </c>
      <c r="BL138" s="13" t="s">
        <v>155</v>
      </c>
      <c r="BM138" s="230" t="s">
        <v>173</v>
      </c>
    </row>
    <row r="139" s="1" customFormat="1" ht="16.5" customHeight="1">
      <c r="B139" s="34"/>
      <c r="C139" s="220" t="s">
        <v>174</v>
      </c>
      <c r="D139" s="220" t="s">
        <v>121</v>
      </c>
      <c r="E139" s="221" t="s">
        <v>175</v>
      </c>
      <c r="F139" s="222" t="s">
        <v>176</v>
      </c>
      <c r="G139" s="223" t="s">
        <v>148</v>
      </c>
      <c r="H139" s="224">
        <v>8</v>
      </c>
      <c r="I139" s="225"/>
      <c r="J139" s="224">
        <f>ROUND(I139*H139,3)</f>
        <v>0</v>
      </c>
      <c r="K139" s="222" t="s">
        <v>125</v>
      </c>
      <c r="L139" s="39"/>
      <c r="M139" s="226" t="s">
        <v>1</v>
      </c>
      <c r="N139" s="227" t="s">
        <v>41</v>
      </c>
      <c r="O139" s="8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230" t="s">
        <v>149</v>
      </c>
      <c r="AT139" s="230" t="s">
        <v>121</v>
      </c>
      <c r="AU139" s="230" t="s">
        <v>127</v>
      </c>
      <c r="AY139" s="13" t="s">
        <v>118</v>
      </c>
      <c r="BE139" s="231">
        <f>IF(N139="základná",J139,0)</f>
        <v>0</v>
      </c>
      <c r="BF139" s="231">
        <f>IF(N139="znížená",J139,0)</f>
        <v>0</v>
      </c>
      <c r="BG139" s="231">
        <f>IF(N139="zákl. prenesená",J139,0)</f>
        <v>0</v>
      </c>
      <c r="BH139" s="231">
        <f>IF(N139="zníž. prenesená",J139,0)</f>
        <v>0</v>
      </c>
      <c r="BI139" s="231">
        <f>IF(N139="nulová",J139,0)</f>
        <v>0</v>
      </c>
      <c r="BJ139" s="13" t="s">
        <v>127</v>
      </c>
      <c r="BK139" s="232">
        <f>ROUND(I139*H139,3)</f>
        <v>0</v>
      </c>
      <c r="BL139" s="13" t="s">
        <v>149</v>
      </c>
      <c r="BM139" s="230" t="s">
        <v>177</v>
      </c>
    </row>
    <row r="140" s="1" customFormat="1" ht="16.5" customHeight="1">
      <c r="B140" s="34"/>
      <c r="C140" s="233" t="s">
        <v>7</v>
      </c>
      <c r="D140" s="233" t="s">
        <v>137</v>
      </c>
      <c r="E140" s="234" t="s">
        <v>178</v>
      </c>
      <c r="F140" s="235" t="s">
        <v>179</v>
      </c>
      <c r="G140" s="236" t="s">
        <v>148</v>
      </c>
      <c r="H140" s="237">
        <v>8</v>
      </c>
      <c r="I140" s="238"/>
      <c r="J140" s="237">
        <f>ROUND(I140*H140,3)</f>
        <v>0</v>
      </c>
      <c r="K140" s="235" t="s">
        <v>125</v>
      </c>
      <c r="L140" s="239"/>
      <c r="M140" s="240" t="s">
        <v>1</v>
      </c>
      <c r="N140" s="241" t="s">
        <v>41</v>
      </c>
      <c r="O140" s="82"/>
      <c r="P140" s="228">
        <f>O140*H140</f>
        <v>0</v>
      </c>
      <c r="Q140" s="228">
        <v>0.00040000000000000002</v>
      </c>
      <c r="R140" s="228">
        <f>Q140*H140</f>
        <v>0.0032000000000000002</v>
      </c>
      <c r="S140" s="228">
        <v>0</v>
      </c>
      <c r="T140" s="229">
        <f>S140*H140</f>
        <v>0</v>
      </c>
      <c r="AR140" s="230" t="s">
        <v>155</v>
      </c>
      <c r="AT140" s="230" t="s">
        <v>137</v>
      </c>
      <c r="AU140" s="230" t="s">
        <v>127</v>
      </c>
      <c r="AY140" s="13" t="s">
        <v>118</v>
      </c>
      <c r="BE140" s="231">
        <f>IF(N140="základná",J140,0)</f>
        <v>0</v>
      </c>
      <c r="BF140" s="231">
        <f>IF(N140="znížená",J140,0)</f>
        <v>0</v>
      </c>
      <c r="BG140" s="231">
        <f>IF(N140="zákl. prenesená",J140,0)</f>
        <v>0</v>
      </c>
      <c r="BH140" s="231">
        <f>IF(N140="zníž. prenesená",J140,0)</f>
        <v>0</v>
      </c>
      <c r="BI140" s="231">
        <f>IF(N140="nulová",J140,0)</f>
        <v>0</v>
      </c>
      <c r="BJ140" s="13" t="s">
        <v>127</v>
      </c>
      <c r="BK140" s="232">
        <f>ROUND(I140*H140,3)</f>
        <v>0</v>
      </c>
      <c r="BL140" s="13" t="s">
        <v>155</v>
      </c>
      <c r="BM140" s="230" t="s">
        <v>180</v>
      </c>
    </row>
    <row r="141" s="1" customFormat="1" ht="16.5" customHeight="1">
      <c r="B141" s="34"/>
      <c r="C141" s="220" t="s">
        <v>181</v>
      </c>
      <c r="D141" s="220" t="s">
        <v>121</v>
      </c>
      <c r="E141" s="221" t="s">
        <v>182</v>
      </c>
      <c r="F141" s="222" t="s">
        <v>183</v>
      </c>
      <c r="G141" s="223" t="s">
        <v>148</v>
      </c>
      <c r="H141" s="224">
        <v>4</v>
      </c>
      <c r="I141" s="225"/>
      <c r="J141" s="224">
        <f>ROUND(I141*H141,3)</f>
        <v>0</v>
      </c>
      <c r="K141" s="222" t="s">
        <v>125</v>
      </c>
      <c r="L141" s="39"/>
      <c r="M141" s="226" t="s">
        <v>1</v>
      </c>
      <c r="N141" s="227" t="s">
        <v>41</v>
      </c>
      <c r="O141" s="8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AR141" s="230" t="s">
        <v>149</v>
      </c>
      <c r="AT141" s="230" t="s">
        <v>121</v>
      </c>
      <c r="AU141" s="230" t="s">
        <v>127</v>
      </c>
      <c r="AY141" s="13" t="s">
        <v>118</v>
      </c>
      <c r="BE141" s="231">
        <f>IF(N141="základná",J141,0)</f>
        <v>0</v>
      </c>
      <c r="BF141" s="231">
        <f>IF(N141="znížená",J141,0)</f>
        <v>0</v>
      </c>
      <c r="BG141" s="231">
        <f>IF(N141="zákl. prenesená",J141,0)</f>
        <v>0</v>
      </c>
      <c r="BH141" s="231">
        <f>IF(N141="zníž. prenesená",J141,0)</f>
        <v>0</v>
      </c>
      <c r="BI141" s="231">
        <f>IF(N141="nulová",J141,0)</f>
        <v>0</v>
      </c>
      <c r="BJ141" s="13" t="s">
        <v>127</v>
      </c>
      <c r="BK141" s="232">
        <f>ROUND(I141*H141,3)</f>
        <v>0</v>
      </c>
      <c r="BL141" s="13" t="s">
        <v>149</v>
      </c>
      <c r="BM141" s="230" t="s">
        <v>184</v>
      </c>
    </row>
    <row r="142" s="1" customFormat="1" ht="24" customHeight="1">
      <c r="B142" s="34"/>
      <c r="C142" s="233" t="s">
        <v>185</v>
      </c>
      <c r="D142" s="233" t="s">
        <v>137</v>
      </c>
      <c r="E142" s="234" t="s">
        <v>186</v>
      </c>
      <c r="F142" s="235" t="s">
        <v>187</v>
      </c>
      <c r="G142" s="236" t="s">
        <v>148</v>
      </c>
      <c r="H142" s="237">
        <v>4</v>
      </c>
      <c r="I142" s="238"/>
      <c r="J142" s="237">
        <f>ROUND(I142*H142,3)</f>
        <v>0</v>
      </c>
      <c r="K142" s="235" t="s">
        <v>125</v>
      </c>
      <c r="L142" s="239"/>
      <c r="M142" s="240" t="s">
        <v>1</v>
      </c>
      <c r="N142" s="241" t="s">
        <v>41</v>
      </c>
      <c r="O142" s="82"/>
      <c r="P142" s="228">
        <f>O142*H142</f>
        <v>0</v>
      </c>
      <c r="Q142" s="228">
        <v>0.00016000000000000001</v>
      </c>
      <c r="R142" s="228">
        <f>Q142*H142</f>
        <v>0.00064000000000000005</v>
      </c>
      <c r="S142" s="228">
        <v>0</v>
      </c>
      <c r="T142" s="229">
        <f>S142*H142</f>
        <v>0</v>
      </c>
      <c r="AR142" s="230" t="s">
        <v>155</v>
      </c>
      <c r="AT142" s="230" t="s">
        <v>137</v>
      </c>
      <c r="AU142" s="230" t="s">
        <v>127</v>
      </c>
      <c r="AY142" s="13" t="s">
        <v>118</v>
      </c>
      <c r="BE142" s="231">
        <f>IF(N142="základná",J142,0)</f>
        <v>0</v>
      </c>
      <c r="BF142" s="231">
        <f>IF(N142="znížená",J142,0)</f>
        <v>0</v>
      </c>
      <c r="BG142" s="231">
        <f>IF(N142="zákl. prenesená",J142,0)</f>
        <v>0</v>
      </c>
      <c r="BH142" s="231">
        <f>IF(N142="zníž. prenesená",J142,0)</f>
        <v>0</v>
      </c>
      <c r="BI142" s="231">
        <f>IF(N142="nulová",J142,0)</f>
        <v>0</v>
      </c>
      <c r="BJ142" s="13" t="s">
        <v>127</v>
      </c>
      <c r="BK142" s="232">
        <f>ROUND(I142*H142,3)</f>
        <v>0</v>
      </c>
      <c r="BL142" s="13" t="s">
        <v>155</v>
      </c>
      <c r="BM142" s="230" t="s">
        <v>188</v>
      </c>
    </row>
    <row r="143" s="1" customFormat="1" ht="16.5" customHeight="1">
      <c r="B143" s="34"/>
      <c r="C143" s="220" t="s">
        <v>189</v>
      </c>
      <c r="D143" s="220" t="s">
        <v>121</v>
      </c>
      <c r="E143" s="221" t="s">
        <v>190</v>
      </c>
      <c r="F143" s="222" t="s">
        <v>191</v>
      </c>
      <c r="G143" s="223" t="s">
        <v>148</v>
      </c>
      <c r="H143" s="224">
        <v>10</v>
      </c>
      <c r="I143" s="225"/>
      <c r="J143" s="224">
        <f>ROUND(I143*H143,3)</f>
        <v>0</v>
      </c>
      <c r="K143" s="222" t="s">
        <v>125</v>
      </c>
      <c r="L143" s="39"/>
      <c r="M143" s="226" t="s">
        <v>1</v>
      </c>
      <c r="N143" s="227" t="s">
        <v>41</v>
      </c>
      <c r="O143" s="8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AR143" s="230" t="s">
        <v>149</v>
      </c>
      <c r="AT143" s="230" t="s">
        <v>121</v>
      </c>
      <c r="AU143" s="230" t="s">
        <v>127</v>
      </c>
      <c r="AY143" s="13" t="s">
        <v>118</v>
      </c>
      <c r="BE143" s="231">
        <f>IF(N143="základná",J143,0)</f>
        <v>0</v>
      </c>
      <c r="BF143" s="231">
        <f>IF(N143="znížená",J143,0)</f>
        <v>0</v>
      </c>
      <c r="BG143" s="231">
        <f>IF(N143="zákl. prenesená",J143,0)</f>
        <v>0</v>
      </c>
      <c r="BH143" s="231">
        <f>IF(N143="zníž. prenesená",J143,0)</f>
        <v>0</v>
      </c>
      <c r="BI143" s="231">
        <f>IF(N143="nulová",J143,0)</f>
        <v>0</v>
      </c>
      <c r="BJ143" s="13" t="s">
        <v>127</v>
      </c>
      <c r="BK143" s="232">
        <f>ROUND(I143*H143,3)</f>
        <v>0</v>
      </c>
      <c r="BL143" s="13" t="s">
        <v>149</v>
      </c>
      <c r="BM143" s="230" t="s">
        <v>192</v>
      </c>
    </row>
    <row r="144" s="1" customFormat="1" ht="16.5" customHeight="1">
      <c r="B144" s="34"/>
      <c r="C144" s="233" t="s">
        <v>193</v>
      </c>
      <c r="D144" s="233" t="s">
        <v>137</v>
      </c>
      <c r="E144" s="234" t="s">
        <v>194</v>
      </c>
      <c r="F144" s="235" t="s">
        <v>195</v>
      </c>
      <c r="G144" s="236" t="s">
        <v>148</v>
      </c>
      <c r="H144" s="237">
        <v>10</v>
      </c>
      <c r="I144" s="238"/>
      <c r="J144" s="237">
        <f>ROUND(I144*H144,3)</f>
        <v>0</v>
      </c>
      <c r="K144" s="235" t="s">
        <v>125</v>
      </c>
      <c r="L144" s="239"/>
      <c r="M144" s="240" t="s">
        <v>1</v>
      </c>
      <c r="N144" s="241" t="s">
        <v>41</v>
      </c>
      <c r="O144" s="82"/>
      <c r="P144" s="228">
        <f>O144*H144</f>
        <v>0</v>
      </c>
      <c r="Q144" s="228">
        <v>0.00021000000000000001</v>
      </c>
      <c r="R144" s="228">
        <f>Q144*H144</f>
        <v>0.0021000000000000003</v>
      </c>
      <c r="S144" s="228">
        <v>0</v>
      </c>
      <c r="T144" s="229">
        <f>S144*H144</f>
        <v>0</v>
      </c>
      <c r="AR144" s="230" t="s">
        <v>155</v>
      </c>
      <c r="AT144" s="230" t="s">
        <v>137</v>
      </c>
      <c r="AU144" s="230" t="s">
        <v>127</v>
      </c>
      <c r="AY144" s="13" t="s">
        <v>118</v>
      </c>
      <c r="BE144" s="231">
        <f>IF(N144="základná",J144,0)</f>
        <v>0</v>
      </c>
      <c r="BF144" s="231">
        <f>IF(N144="znížená",J144,0)</f>
        <v>0</v>
      </c>
      <c r="BG144" s="231">
        <f>IF(N144="zákl. prenesená",J144,0)</f>
        <v>0</v>
      </c>
      <c r="BH144" s="231">
        <f>IF(N144="zníž. prenesená",J144,0)</f>
        <v>0</v>
      </c>
      <c r="BI144" s="231">
        <f>IF(N144="nulová",J144,0)</f>
        <v>0</v>
      </c>
      <c r="BJ144" s="13" t="s">
        <v>127</v>
      </c>
      <c r="BK144" s="232">
        <f>ROUND(I144*H144,3)</f>
        <v>0</v>
      </c>
      <c r="BL144" s="13" t="s">
        <v>155</v>
      </c>
      <c r="BM144" s="230" t="s">
        <v>196</v>
      </c>
    </row>
    <row r="145" s="1" customFormat="1" ht="16.5" customHeight="1">
      <c r="B145" s="34"/>
      <c r="C145" s="220" t="s">
        <v>197</v>
      </c>
      <c r="D145" s="220" t="s">
        <v>121</v>
      </c>
      <c r="E145" s="221" t="s">
        <v>198</v>
      </c>
      <c r="F145" s="222" t="s">
        <v>199</v>
      </c>
      <c r="G145" s="223" t="s">
        <v>148</v>
      </c>
      <c r="H145" s="224">
        <v>14</v>
      </c>
      <c r="I145" s="225"/>
      <c r="J145" s="224">
        <f>ROUND(I145*H145,3)</f>
        <v>0</v>
      </c>
      <c r="K145" s="222" t="s">
        <v>125</v>
      </c>
      <c r="L145" s="39"/>
      <c r="M145" s="226" t="s">
        <v>1</v>
      </c>
      <c r="N145" s="227" t="s">
        <v>41</v>
      </c>
      <c r="O145" s="8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AR145" s="230" t="s">
        <v>149</v>
      </c>
      <c r="AT145" s="230" t="s">
        <v>121</v>
      </c>
      <c r="AU145" s="230" t="s">
        <v>127</v>
      </c>
      <c r="AY145" s="13" t="s">
        <v>118</v>
      </c>
      <c r="BE145" s="231">
        <f>IF(N145="základná",J145,0)</f>
        <v>0</v>
      </c>
      <c r="BF145" s="231">
        <f>IF(N145="znížená",J145,0)</f>
        <v>0</v>
      </c>
      <c r="BG145" s="231">
        <f>IF(N145="zákl. prenesená",J145,0)</f>
        <v>0</v>
      </c>
      <c r="BH145" s="231">
        <f>IF(N145="zníž. prenesená",J145,0)</f>
        <v>0</v>
      </c>
      <c r="BI145" s="231">
        <f>IF(N145="nulová",J145,0)</f>
        <v>0</v>
      </c>
      <c r="BJ145" s="13" t="s">
        <v>127</v>
      </c>
      <c r="BK145" s="232">
        <f>ROUND(I145*H145,3)</f>
        <v>0</v>
      </c>
      <c r="BL145" s="13" t="s">
        <v>149</v>
      </c>
      <c r="BM145" s="230" t="s">
        <v>200</v>
      </c>
    </row>
    <row r="146" s="1" customFormat="1" ht="16.5" customHeight="1">
      <c r="B146" s="34"/>
      <c r="C146" s="233" t="s">
        <v>201</v>
      </c>
      <c r="D146" s="233" t="s">
        <v>137</v>
      </c>
      <c r="E146" s="234" t="s">
        <v>202</v>
      </c>
      <c r="F146" s="235" t="s">
        <v>203</v>
      </c>
      <c r="G146" s="236" t="s">
        <v>148</v>
      </c>
      <c r="H146" s="237">
        <v>14</v>
      </c>
      <c r="I146" s="238"/>
      <c r="J146" s="237">
        <f>ROUND(I146*H146,3)</f>
        <v>0</v>
      </c>
      <c r="K146" s="235" t="s">
        <v>125</v>
      </c>
      <c r="L146" s="239"/>
      <c r="M146" s="240" t="s">
        <v>1</v>
      </c>
      <c r="N146" s="241" t="s">
        <v>41</v>
      </c>
      <c r="O146" s="82"/>
      <c r="P146" s="228">
        <f>O146*H146</f>
        <v>0</v>
      </c>
      <c r="Q146" s="228">
        <v>0.0014599999999999999</v>
      </c>
      <c r="R146" s="228">
        <f>Q146*H146</f>
        <v>0.02044</v>
      </c>
      <c r="S146" s="228">
        <v>0</v>
      </c>
      <c r="T146" s="229">
        <f>S146*H146</f>
        <v>0</v>
      </c>
      <c r="AR146" s="230" t="s">
        <v>155</v>
      </c>
      <c r="AT146" s="230" t="s">
        <v>137</v>
      </c>
      <c r="AU146" s="230" t="s">
        <v>127</v>
      </c>
      <c r="AY146" s="13" t="s">
        <v>118</v>
      </c>
      <c r="BE146" s="231">
        <f>IF(N146="základná",J146,0)</f>
        <v>0</v>
      </c>
      <c r="BF146" s="231">
        <f>IF(N146="znížená",J146,0)</f>
        <v>0</v>
      </c>
      <c r="BG146" s="231">
        <f>IF(N146="zákl. prenesená",J146,0)</f>
        <v>0</v>
      </c>
      <c r="BH146" s="231">
        <f>IF(N146="zníž. prenesená",J146,0)</f>
        <v>0</v>
      </c>
      <c r="BI146" s="231">
        <f>IF(N146="nulová",J146,0)</f>
        <v>0</v>
      </c>
      <c r="BJ146" s="13" t="s">
        <v>127</v>
      </c>
      <c r="BK146" s="232">
        <f>ROUND(I146*H146,3)</f>
        <v>0</v>
      </c>
      <c r="BL146" s="13" t="s">
        <v>155</v>
      </c>
      <c r="BM146" s="230" t="s">
        <v>204</v>
      </c>
    </row>
    <row r="147" s="1" customFormat="1" ht="16.5" customHeight="1">
      <c r="B147" s="34"/>
      <c r="C147" s="220" t="s">
        <v>205</v>
      </c>
      <c r="D147" s="220" t="s">
        <v>121</v>
      </c>
      <c r="E147" s="221" t="s">
        <v>206</v>
      </c>
      <c r="F147" s="222" t="s">
        <v>207</v>
      </c>
      <c r="G147" s="223" t="s">
        <v>148</v>
      </c>
      <c r="H147" s="224">
        <v>28</v>
      </c>
      <c r="I147" s="225"/>
      <c r="J147" s="224">
        <f>ROUND(I147*H147,3)</f>
        <v>0</v>
      </c>
      <c r="K147" s="222" t="s">
        <v>125</v>
      </c>
      <c r="L147" s="39"/>
      <c r="M147" s="226" t="s">
        <v>1</v>
      </c>
      <c r="N147" s="227" t="s">
        <v>41</v>
      </c>
      <c r="O147" s="8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AR147" s="230" t="s">
        <v>149</v>
      </c>
      <c r="AT147" s="230" t="s">
        <v>121</v>
      </c>
      <c r="AU147" s="230" t="s">
        <v>127</v>
      </c>
      <c r="AY147" s="13" t="s">
        <v>118</v>
      </c>
      <c r="BE147" s="231">
        <f>IF(N147="základná",J147,0)</f>
        <v>0</v>
      </c>
      <c r="BF147" s="231">
        <f>IF(N147="znížená",J147,0)</f>
        <v>0</v>
      </c>
      <c r="BG147" s="231">
        <f>IF(N147="zákl. prenesená",J147,0)</f>
        <v>0</v>
      </c>
      <c r="BH147" s="231">
        <f>IF(N147="zníž. prenesená",J147,0)</f>
        <v>0</v>
      </c>
      <c r="BI147" s="231">
        <f>IF(N147="nulová",J147,0)</f>
        <v>0</v>
      </c>
      <c r="BJ147" s="13" t="s">
        <v>127</v>
      </c>
      <c r="BK147" s="232">
        <f>ROUND(I147*H147,3)</f>
        <v>0</v>
      </c>
      <c r="BL147" s="13" t="s">
        <v>149</v>
      </c>
      <c r="BM147" s="230" t="s">
        <v>208</v>
      </c>
    </row>
    <row r="148" s="1" customFormat="1" ht="24" customHeight="1">
      <c r="B148" s="34"/>
      <c r="C148" s="233" t="s">
        <v>209</v>
      </c>
      <c r="D148" s="233" t="s">
        <v>137</v>
      </c>
      <c r="E148" s="234" t="s">
        <v>210</v>
      </c>
      <c r="F148" s="235" t="s">
        <v>211</v>
      </c>
      <c r="G148" s="236" t="s">
        <v>148</v>
      </c>
      <c r="H148" s="237">
        <v>28</v>
      </c>
      <c r="I148" s="238"/>
      <c r="J148" s="237">
        <f>ROUND(I148*H148,3)</f>
        <v>0</v>
      </c>
      <c r="K148" s="235" t="s">
        <v>125</v>
      </c>
      <c r="L148" s="239"/>
      <c r="M148" s="240" t="s">
        <v>1</v>
      </c>
      <c r="N148" s="241" t="s">
        <v>41</v>
      </c>
      <c r="O148" s="82"/>
      <c r="P148" s="228">
        <f>O148*H148</f>
        <v>0</v>
      </c>
      <c r="Q148" s="228">
        <v>0.00024000000000000001</v>
      </c>
      <c r="R148" s="228">
        <f>Q148*H148</f>
        <v>0.0067200000000000003</v>
      </c>
      <c r="S148" s="228">
        <v>0</v>
      </c>
      <c r="T148" s="229">
        <f>S148*H148</f>
        <v>0</v>
      </c>
      <c r="AR148" s="230" t="s">
        <v>155</v>
      </c>
      <c r="AT148" s="230" t="s">
        <v>137</v>
      </c>
      <c r="AU148" s="230" t="s">
        <v>127</v>
      </c>
      <c r="AY148" s="13" t="s">
        <v>118</v>
      </c>
      <c r="BE148" s="231">
        <f>IF(N148="základná",J148,0)</f>
        <v>0</v>
      </c>
      <c r="BF148" s="231">
        <f>IF(N148="znížená",J148,0)</f>
        <v>0</v>
      </c>
      <c r="BG148" s="231">
        <f>IF(N148="zákl. prenesená",J148,0)</f>
        <v>0</v>
      </c>
      <c r="BH148" s="231">
        <f>IF(N148="zníž. prenesená",J148,0)</f>
        <v>0</v>
      </c>
      <c r="BI148" s="231">
        <f>IF(N148="nulová",J148,0)</f>
        <v>0</v>
      </c>
      <c r="BJ148" s="13" t="s">
        <v>127</v>
      </c>
      <c r="BK148" s="232">
        <f>ROUND(I148*H148,3)</f>
        <v>0</v>
      </c>
      <c r="BL148" s="13" t="s">
        <v>155</v>
      </c>
      <c r="BM148" s="230" t="s">
        <v>212</v>
      </c>
    </row>
    <row r="149" s="1" customFormat="1" ht="16.5" customHeight="1">
      <c r="B149" s="34"/>
      <c r="C149" s="220" t="s">
        <v>213</v>
      </c>
      <c r="D149" s="220" t="s">
        <v>121</v>
      </c>
      <c r="E149" s="221" t="s">
        <v>214</v>
      </c>
      <c r="F149" s="222" t="s">
        <v>215</v>
      </c>
      <c r="G149" s="223" t="s">
        <v>160</v>
      </c>
      <c r="H149" s="224">
        <v>8</v>
      </c>
      <c r="I149" s="225"/>
      <c r="J149" s="224">
        <f>ROUND(I149*H149,3)</f>
        <v>0</v>
      </c>
      <c r="K149" s="222" t="s">
        <v>125</v>
      </c>
      <c r="L149" s="39"/>
      <c r="M149" s="226" t="s">
        <v>1</v>
      </c>
      <c r="N149" s="227" t="s">
        <v>41</v>
      </c>
      <c r="O149" s="8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230" t="s">
        <v>149</v>
      </c>
      <c r="AT149" s="230" t="s">
        <v>121</v>
      </c>
      <c r="AU149" s="230" t="s">
        <v>127</v>
      </c>
      <c r="AY149" s="13" t="s">
        <v>118</v>
      </c>
      <c r="BE149" s="231">
        <f>IF(N149="základná",J149,0)</f>
        <v>0</v>
      </c>
      <c r="BF149" s="231">
        <f>IF(N149="znížená",J149,0)</f>
        <v>0</v>
      </c>
      <c r="BG149" s="231">
        <f>IF(N149="zákl. prenesená",J149,0)</f>
        <v>0</v>
      </c>
      <c r="BH149" s="231">
        <f>IF(N149="zníž. prenesená",J149,0)</f>
        <v>0</v>
      </c>
      <c r="BI149" s="231">
        <f>IF(N149="nulová",J149,0)</f>
        <v>0</v>
      </c>
      <c r="BJ149" s="13" t="s">
        <v>127</v>
      </c>
      <c r="BK149" s="232">
        <f>ROUND(I149*H149,3)</f>
        <v>0</v>
      </c>
      <c r="BL149" s="13" t="s">
        <v>149</v>
      </c>
      <c r="BM149" s="230" t="s">
        <v>216</v>
      </c>
    </row>
    <row r="150" s="1" customFormat="1" ht="16.5" customHeight="1">
      <c r="B150" s="34"/>
      <c r="C150" s="233" t="s">
        <v>217</v>
      </c>
      <c r="D150" s="233" t="s">
        <v>137</v>
      </c>
      <c r="E150" s="234" t="s">
        <v>218</v>
      </c>
      <c r="F150" s="235" t="s">
        <v>219</v>
      </c>
      <c r="G150" s="236" t="s">
        <v>148</v>
      </c>
      <c r="H150" s="237">
        <v>8</v>
      </c>
      <c r="I150" s="238"/>
      <c r="J150" s="237">
        <f>ROUND(I150*H150,3)</f>
        <v>0</v>
      </c>
      <c r="K150" s="235" t="s">
        <v>125</v>
      </c>
      <c r="L150" s="239"/>
      <c r="M150" s="240" t="s">
        <v>1</v>
      </c>
      <c r="N150" s="241" t="s">
        <v>41</v>
      </c>
      <c r="O150" s="82"/>
      <c r="P150" s="228">
        <f>O150*H150</f>
        <v>0</v>
      </c>
      <c r="Q150" s="228">
        <v>0.0079299999999999995</v>
      </c>
      <c r="R150" s="228">
        <f>Q150*H150</f>
        <v>0.063439999999999996</v>
      </c>
      <c r="S150" s="228">
        <v>0</v>
      </c>
      <c r="T150" s="229">
        <f>S150*H150</f>
        <v>0</v>
      </c>
      <c r="AR150" s="230" t="s">
        <v>155</v>
      </c>
      <c r="AT150" s="230" t="s">
        <v>137</v>
      </c>
      <c r="AU150" s="230" t="s">
        <v>127</v>
      </c>
      <c r="AY150" s="13" t="s">
        <v>118</v>
      </c>
      <c r="BE150" s="231">
        <f>IF(N150="základná",J150,0)</f>
        <v>0</v>
      </c>
      <c r="BF150" s="231">
        <f>IF(N150="znížená",J150,0)</f>
        <v>0</v>
      </c>
      <c r="BG150" s="231">
        <f>IF(N150="zákl. prenesená",J150,0)</f>
        <v>0</v>
      </c>
      <c r="BH150" s="231">
        <f>IF(N150="zníž. prenesená",J150,0)</f>
        <v>0</v>
      </c>
      <c r="BI150" s="231">
        <f>IF(N150="nulová",J150,0)</f>
        <v>0</v>
      </c>
      <c r="BJ150" s="13" t="s">
        <v>127</v>
      </c>
      <c r="BK150" s="232">
        <f>ROUND(I150*H150,3)</f>
        <v>0</v>
      </c>
      <c r="BL150" s="13" t="s">
        <v>155</v>
      </c>
      <c r="BM150" s="230" t="s">
        <v>220</v>
      </c>
    </row>
    <row r="151" s="1" customFormat="1" ht="16.5" customHeight="1">
      <c r="B151" s="34"/>
      <c r="C151" s="220" t="s">
        <v>83</v>
      </c>
      <c r="D151" s="220" t="s">
        <v>121</v>
      </c>
      <c r="E151" s="221" t="s">
        <v>221</v>
      </c>
      <c r="F151" s="222" t="s">
        <v>222</v>
      </c>
      <c r="G151" s="223" t="s">
        <v>160</v>
      </c>
      <c r="H151" s="224">
        <v>440</v>
      </c>
      <c r="I151" s="225"/>
      <c r="J151" s="224">
        <f>ROUND(I151*H151,3)</f>
        <v>0</v>
      </c>
      <c r="K151" s="222" t="s">
        <v>125</v>
      </c>
      <c r="L151" s="39"/>
      <c r="M151" s="226" t="s">
        <v>1</v>
      </c>
      <c r="N151" s="227" t="s">
        <v>41</v>
      </c>
      <c r="O151" s="8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AR151" s="230" t="s">
        <v>149</v>
      </c>
      <c r="AT151" s="230" t="s">
        <v>121</v>
      </c>
      <c r="AU151" s="230" t="s">
        <v>127</v>
      </c>
      <c r="AY151" s="13" t="s">
        <v>118</v>
      </c>
      <c r="BE151" s="231">
        <f>IF(N151="základná",J151,0)</f>
        <v>0</v>
      </c>
      <c r="BF151" s="231">
        <f>IF(N151="znížená",J151,0)</f>
        <v>0</v>
      </c>
      <c r="BG151" s="231">
        <f>IF(N151="zákl. prenesená",J151,0)</f>
        <v>0</v>
      </c>
      <c r="BH151" s="231">
        <f>IF(N151="zníž. prenesená",J151,0)</f>
        <v>0</v>
      </c>
      <c r="BI151" s="231">
        <f>IF(N151="nulová",J151,0)</f>
        <v>0</v>
      </c>
      <c r="BJ151" s="13" t="s">
        <v>127</v>
      </c>
      <c r="BK151" s="232">
        <f>ROUND(I151*H151,3)</f>
        <v>0</v>
      </c>
      <c r="BL151" s="13" t="s">
        <v>149</v>
      </c>
      <c r="BM151" s="230" t="s">
        <v>223</v>
      </c>
    </row>
    <row r="152" s="1" customFormat="1" ht="16.5" customHeight="1">
      <c r="B152" s="34"/>
      <c r="C152" s="233" t="s">
        <v>127</v>
      </c>
      <c r="D152" s="233" t="s">
        <v>137</v>
      </c>
      <c r="E152" s="234" t="s">
        <v>224</v>
      </c>
      <c r="F152" s="235" t="s">
        <v>225</v>
      </c>
      <c r="G152" s="236" t="s">
        <v>154</v>
      </c>
      <c r="H152" s="237">
        <v>59.399999999999999</v>
      </c>
      <c r="I152" s="238"/>
      <c r="J152" s="237">
        <f>ROUND(I152*H152,3)</f>
        <v>0</v>
      </c>
      <c r="K152" s="235" t="s">
        <v>125</v>
      </c>
      <c r="L152" s="239"/>
      <c r="M152" s="240" t="s">
        <v>1</v>
      </c>
      <c r="N152" s="241" t="s">
        <v>41</v>
      </c>
      <c r="O152" s="82"/>
      <c r="P152" s="228">
        <f>O152*H152</f>
        <v>0</v>
      </c>
      <c r="Q152" s="228">
        <v>0.001</v>
      </c>
      <c r="R152" s="228">
        <f>Q152*H152</f>
        <v>0.059400000000000001</v>
      </c>
      <c r="S152" s="228">
        <v>0</v>
      </c>
      <c r="T152" s="229">
        <f>S152*H152</f>
        <v>0</v>
      </c>
      <c r="AR152" s="230" t="s">
        <v>155</v>
      </c>
      <c r="AT152" s="230" t="s">
        <v>137</v>
      </c>
      <c r="AU152" s="230" t="s">
        <v>127</v>
      </c>
      <c r="AY152" s="13" t="s">
        <v>118</v>
      </c>
      <c r="BE152" s="231">
        <f>IF(N152="základná",J152,0)</f>
        <v>0</v>
      </c>
      <c r="BF152" s="231">
        <f>IF(N152="znížená",J152,0)</f>
        <v>0</v>
      </c>
      <c r="BG152" s="231">
        <f>IF(N152="zákl. prenesená",J152,0)</f>
        <v>0</v>
      </c>
      <c r="BH152" s="231">
        <f>IF(N152="zníž. prenesená",J152,0)</f>
        <v>0</v>
      </c>
      <c r="BI152" s="231">
        <f>IF(N152="nulová",J152,0)</f>
        <v>0</v>
      </c>
      <c r="BJ152" s="13" t="s">
        <v>127</v>
      </c>
      <c r="BK152" s="232">
        <f>ROUND(I152*H152,3)</f>
        <v>0</v>
      </c>
      <c r="BL152" s="13" t="s">
        <v>155</v>
      </c>
      <c r="BM152" s="230" t="s">
        <v>226</v>
      </c>
    </row>
    <row r="153" s="1" customFormat="1" ht="24" customHeight="1">
      <c r="B153" s="34"/>
      <c r="C153" s="220" t="s">
        <v>129</v>
      </c>
      <c r="D153" s="220" t="s">
        <v>121</v>
      </c>
      <c r="E153" s="221" t="s">
        <v>227</v>
      </c>
      <c r="F153" s="222" t="s">
        <v>228</v>
      </c>
      <c r="G153" s="223" t="s">
        <v>160</v>
      </c>
      <c r="H153" s="224">
        <v>260</v>
      </c>
      <c r="I153" s="225"/>
      <c r="J153" s="224">
        <f>ROUND(I153*H153,3)</f>
        <v>0</v>
      </c>
      <c r="K153" s="222" t="s">
        <v>1</v>
      </c>
      <c r="L153" s="39"/>
      <c r="M153" s="226" t="s">
        <v>1</v>
      </c>
      <c r="N153" s="227" t="s">
        <v>41</v>
      </c>
      <c r="O153" s="8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AR153" s="230" t="s">
        <v>149</v>
      </c>
      <c r="AT153" s="230" t="s">
        <v>121</v>
      </c>
      <c r="AU153" s="230" t="s">
        <v>127</v>
      </c>
      <c r="AY153" s="13" t="s">
        <v>118</v>
      </c>
      <c r="BE153" s="231">
        <f>IF(N153="základná",J153,0)</f>
        <v>0</v>
      </c>
      <c r="BF153" s="231">
        <f>IF(N153="znížená",J153,0)</f>
        <v>0</v>
      </c>
      <c r="BG153" s="231">
        <f>IF(N153="zákl. prenesená",J153,0)</f>
        <v>0</v>
      </c>
      <c r="BH153" s="231">
        <f>IF(N153="zníž. prenesená",J153,0)</f>
        <v>0</v>
      </c>
      <c r="BI153" s="231">
        <f>IF(N153="nulová",J153,0)</f>
        <v>0</v>
      </c>
      <c r="BJ153" s="13" t="s">
        <v>127</v>
      </c>
      <c r="BK153" s="232">
        <f>ROUND(I153*H153,3)</f>
        <v>0</v>
      </c>
      <c r="BL153" s="13" t="s">
        <v>149</v>
      </c>
      <c r="BM153" s="230" t="s">
        <v>229</v>
      </c>
    </row>
    <row r="154" s="1" customFormat="1" ht="24" customHeight="1">
      <c r="B154" s="34"/>
      <c r="C154" s="233" t="s">
        <v>126</v>
      </c>
      <c r="D154" s="233" t="s">
        <v>137</v>
      </c>
      <c r="E154" s="234" t="s">
        <v>230</v>
      </c>
      <c r="F154" s="235" t="s">
        <v>231</v>
      </c>
      <c r="G154" s="236" t="s">
        <v>154</v>
      </c>
      <c r="H154" s="237">
        <v>52</v>
      </c>
      <c r="I154" s="238"/>
      <c r="J154" s="237">
        <f>ROUND(I154*H154,3)</f>
        <v>0</v>
      </c>
      <c r="K154" s="235" t="s">
        <v>125</v>
      </c>
      <c r="L154" s="239"/>
      <c r="M154" s="240" t="s">
        <v>1</v>
      </c>
      <c r="N154" s="241" t="s">
        <v>41</v>
      </c>
      <c r="O154" s="82"/>
      <c r="P154" s="228">
        <f>O154*H154</f>
        <v>0</v>
      </c>
      <c r="Q154" s="228">
        <v>0.001</v>
      </c>
      <c r="R154" s="228">
        <f>Q154*H154</f>
        <v>0.052000000000000005</v>
      </c>
      <c r="S154" s="228">
        <v>0</v>
      </c>
      <c r="T154" s="229">
        <f>S154*H154</f>
        <v>0</v>
      </c>
      <c r="AR154" s="230" t="s">
        <v>155</v>
      </c>
      <c r="AT154" s="230" t="s">
        <v>137</v>
      </c>
      <c r="AU154" s="230" t="s">
        <v>127</v>
      </c>
      <c r="AY154" s="13" t="s">
        <v>118</v>
      </c>
      <c r="BE154" s="231">
        <f>IF(N154="základná",J154,0)</f>
        <v>0</v>
      </c>
      <c r="BF154" s="231">
        <f>IF(N154="znížená",J154,0)</f>
        <v>0</v>
      </c>
      <c r="BG154" s="231">
        <f>IF(N154="zákl. prenesená",J154,0)</f>
        <v>0</v>
      </c>
      <c r="BH154" s="231">
        <f>IF(N154="zníž. prenesená",J154,0)</f>
        <v>0</v>
      </c>
      <c r="BI154" s="231">
        <f>IF(N154="nulová",J154,0)</f>
        <v>0</v>
      </c>
      <c r="BJ154" s="13" t="s">
        <v>127</v>
      </c>
      <c r="BK154" s="232">
        <f>ROUND(I154*H154,3)</f>
        <v>0</v>
      </c>
      <c r="BL154" s="13" t="s">
        <v>155</v>
      </c>
      <c r="BM154" s="230" t="s">
        <v>232</v>
      </c>
    </row>
    <row r="155" s="1" customFormat="1" ht="16.5" customHeight="1">
      <c r="B155" s="34"/>
      <c r="C155" s="220" t="s">
        <v>233</v>
      </c>
      <c r="D155" s="220" t="s">
        <v>121</v>
      </c>
      <c r="E155" s="221" t="s">
        <v>234</v>
      </c>
      <c r="F155" s="222" t="s">
        <v>235</v>
      </c>
      <c r="G155" s="223" t="s">
        <v>148</v>
      </c>
      <c r="H155" s="224">
        <v>635</v>
      </c>
      <c r="I155" s="225"/>
      <c r="J155" s="224">
        <f>ROUND(I155*H155,3)</f>
        <v>0</v>
      </c>
      <c r="K155" s="222" t="s">
        <v>1</v>
      </c>
      <c r="L155" s="39"/>
      <c r="M155" s="226" t="s">
        <v>1</v>
      </c>
      <c r="N155" s="227" t="s">
        <v>41</v>
      </c>
      <c r="O155" s="8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AR155" s="230" t="s">
        <v>149</v>
      </c>
      <c r="AT155" s="230" t="s">
        <v>121</v>
      </c>
      <c r="AU155" s="230" t="s">
        <v>127</v>
      </c>
      <c r="AY155" s="13" t="s">
        <v>118</v>
      </c>
      <c r="BE155" s="231">
        <f>IF(N155="základná",J155,0)</f>
        <v>0</v>
      </c>
      <c r="BF155" s="231">
        <f>IF(N155="znížená",J155,0)</f>
        <v>0</v>
      </c>
      <c r="BG155" s="231">
        <f>IF(N155="zákl. prenesená",J155,0)</f>
        <v>0</v>
      </c>
      <c r="BH155" s="231">
        <f>IF(N155="zníž. prenesená",J155,0)</f>
        <v>0</v>
      </c>
      <c r="BI155" s="231">
        <f>IF(N155="nulová",J155,0)</f>
        <v>0</v>
      </c>
      <c r="BJ155" s="13" t="s">
        <v>127</v>
      </c>
      <c r="BK155" s="232">
        <f>ROUND(I155*H155,3)</f>
        <v>0</v>
      </c>
      <c r="BL155" s="13" t="s">
        <v>149</v>
      </c>
      <c r="BM155" s="230" t="s">
        <v>236</v>
      </c>
    </row>
    <row r="156" s="1" customFormat="1" ht="24" customHeight="1">
      <c r="B156" s="34"/>
      <c r="C156" s="233" t="s">
        <v>237</v>
      </c>
      <c r="D156" s="233" t="s">
        <v>137</v>
      </c>
      <c r="E156" s="234" t="s">
        <v>238</v>
      </c>
      <c r="F156" s="235" t="s">
        <v>239</v>
      </c>
      <c r="G156" s="236" t="s">
        <v>148</v>
      </c>
      <c r="H156" s="237">
        <v>205</v>
      </c>
      <c r="I156" s="238"/>
      <c r="J156" s="237">
        <f>ROUND(I156*H156,3)</f>
        <v>0</v>
      </c>
      <c r="K156" s="235" t="s">
        <v>1</v>
      </c>
      <c r="L156" s="239"/>
      <c r="M156" s="240" t="s">
        <v>1</v>
      </c>
      <c r="N156" s="241" t="s">
        <v>41</v>
      </c>
      <c r="O156" s="82"/>
      <c r="P156" s="228">
        <f>O156*H156</f>
        <v>0</v>
      </c>
      <c r="Q156" s="228">
        <v>0.00040000000000000002</v>
      </c>
      <c r="R156" s="228">
        <f>Q156*H156</f>
        <v>0.082000000000000003</v>
      </c>
      <c r="S156" s="228">
        <v>0</v>
      </c>
      <c r="T156" s="229">
        <f>S156*H156</f>
        <v>0</v>
      </c>
      <c r="AR156" s="230" t="s">
        <v>155</v>
      </c>
      <c r="AT156" s="230" t="s">
        <v>137</v>
      </c>
      <c r="AU156" s="230" t="s">
        <v>127</v>
      </c>
      <c r="AY156" s="13" t="s">
        <v>118</v>
      </c>
      <c r="BE156" s="231">
        <f>IF(N156="základná",J156,0)</f>
        <v>0</v>
      </c>
      <c r="BF156" s="231">
        <f>IF(N156="znížená",J156,0)</f>
        <v>0</v>
      </c>
      <c r="BG156" s="231">
        <f>IF(N156="zákl. prenesená",J156,0)</f>
        <v>0</v>
      </c>
      <c r="BH156" s="231">
        <f>IF(N156="zníž. prenesená",J156,0)</f>
        <v>0</v>
      </c>
      <c r="BI156" s="231">
        <f>IF(N156="nulová",J156,0)</f>
        <v>0</v>
      </c>
      <c r="BJ156" s="13" t="s">
        <v>127</v>
      </c>
      <c r="BK156" s="232">
        <f>ROUND(I156*H156,3)</f>
        <v>0</v>
      </c>
      <c r="BL156" s="13" t="s">
        <v>155</v>
      </c>
      <c r="BM156" s="230" t="s">
        <v>240</v>
      </c>
    </row>
    <row r="157" s="1" customFormat="1" ht="24" customHeight="1">
      <c r="B157" s="34"/>
      <c r="C157" s="233" t="s">
        <v>241</v>
      </c>
      <c r="D157" s="233" t="s">
        <v>137</v>
      </c>
      <c r="E157" s="234" t="s">
        <v>242</v>
      </c>
      <c r="F157" s="235" t="s">
        <v>243</v>
      </c>
      <c r="G157" s="236" t="s">
        <v>148</v>
      </c>
      <c r="H157" s="237">
        <v>160</v>
      </c>
      <c r="I157" s="238"/>
      <c r="J157" s="237">
        <f>ROUND(I157*H157,3)</f>
        <v>0</v>
      </c>
      <c r="K157" s="235" t="s">
        <v>1</v>
      </c>
      <c r="L157" s="239"/>
      <c r="M157" s="240" t="s">
        <v>1</v>
      </c>
      <c r="N157" s="241" t="s">
        <v>41</v>
      </c>
      <c r="O157" s="82"/>
      <c r="P157" s="228">
        <f>O157*H157</f>
        <v>0</v>
      </c>
      <c r="Q157" s="228">
        <v>0.00040000000000000002</v>
      </c>
      <c r="R157" s="228">
        <f>Q157*H157</f>
        <v>0.064000000000000001</v>
      </c>
      <c r="S157" s="228">
        <v>0</v>
      </c>
      <c r="T157" s="229">
        <f>S157*H157</f>
        <v>0</v>
      </c>
      <c r="AR157" s="230" t="s">
        <v>155</v>
      </c>
      <c r="AT157" s="230" t="s">
        <v>137</v>
      </c>
      <c r="AU157" s="230" t="s">
        <v>127</v>
      </c>
      <c r="AY157" s="13" t="s">
        <v>118</v>
      </c>
      <c r="BE157" s="231">
        <f>IF(N157="základná",J157,0)</f>
        <v>0</v>
      </c>
      <c r="BF157" s="231">
        <f>IF(N157="znížená",J157,0)</f>
        <v>0</v>
      </c>
      <c r="BG157" s="231">
        <f>IF(N157="zákl. prenesená",J157,0)</f>
        <v>0</v>
      </c>
      <c r="BH157" s="231">
        <f>IF(N157="zníž. prenesená",J157,0)</f>
        <v>0</v>
      </c>
      <c r="BI157" s="231">
        <f>IF(N157="nulová",J157,0)</f>
        <v>0</v>
      </c>
      <c r="BJ157" s="13" t="s">
        <v>127</v>
      </c>
      <c r="BK157" s="232">
        <f>ROUND(I157*H157,3)</f>
        <v>0</v>
      </c>
      <c r="BL157" s="13" t="s">
        <v>155</v>
      </c>
      <c r="BM157" s="230" t="s">
        <v>244</v>
      </c>
    </row>
    <row r="158" s="1" customFormat="1" ht="24" customHeight="1">
      <c r="B158" s="34"/>
      <c r="C158" s="233" t="s">
        <v>140</v>
      </c>
      <c r="D158" s="233" t="s">
        <v>137</v>
      </c>
      <c r="E158" s="234" t="s">
        <v>245</v>
      </c>
      <c r="F158" s="235" t="s">
        <v>246</v>
      </c>
      <c r="G158" s="236" t="s">
        <v>148</v>
      </c>
      <c r="H158" s="237">
        <v>270</v>
      </c>
      <c r="I158" s="238"/>
      <c r="J158" s="237">
        <f>ROUND(I158*H158,3)</f>
        <v>0</v>
      </c>
      <c r="K158" s="235" t="s">
        <v>1</v>
      </c>
      <c r="L158" s="239"/>
      <c r="M158" s="240" t="s">
        <v>1</v>
      </c>
      <c r="N158" s="241" t="s">
        <v>41</v>
      </c>
      <c r="O158" s="82"/>
      <c r="P158" s="228">
        <f>O158*H158</f>
        <v>0</v>
      </c>
      <c r="Q158" s="228">
        <v>0.00040000000000000002</v>
      </c>
      <c r="R158" s="228">
        <f>Q158*H158</f>
        <v>0.108</v>
      </c>
      <c r="S158" s="228">
        <v>0</v>
      </c>
      <c r="T158" s="229">
        <f>S158*H158</f>
        <v>0</v>
      </c>
      <c r="AR158" s="230" t="s">
        <v>155</v>
      </c>
      <c r="AT158" s="230" t="s">
        <v>137</v>
      </c>
      <c r="AU158" s="230" t="s">
        <v>127</v>
      </c>
      <c r="AY158" s="13" t="s">
        <v>118</v>
      </c>
      <c r="BE158" s="231">
        <f>IF(N158="základná",J158,0)</f>
        <v>0</v>
      </c>
      <c r="BF158" s="231">
        <f>IF(N158="znížená",J158,0)</f>
        <v>0</v>
      </c>
      <c r="BG158" s="231">
        <f>IF(N158="zákl. prenesená",J158,0)</f>
        <v>0</v>
      </c>
      <c r="BH158" s="231">
        <f>IF(N158="zníž. prenesená",J158,0)</f>
        <v>0</v>
      </c>
      <c r="BI158" s="231">
        <f>IF(N158="nulová",J158,0)</f>
        <v>0</v>
      </c>
      <c r="BJ158" s="13" t="s">
        <v>127</v>
      </c>
      <c r="BK158" s="232">
        <f>ROUND(I158*H158,3)</f>
        <v>0</v>
      </c>
      <c r="BL158" s="13" t="s">
        <v>155</v>
      </c>
      <c r="BM158" s="230" t="s">
        <v>247</v>
      </c>
    </row>
    <row r="159" s="1" customFormat="1" ht="16.5" customHeight="1">
      <c r="B159" s="34"/>
      <c r="C159" s="220" t="s">
        <v>248</v>
      </c>
      <c r="D159" s="220" t="s">
        <v>121</v>
      </c>
      <c r="E159" s="221" t="s">
        <v>249</v>
      </c>
      <c r="F159" s="222" t="s">
        <v>250</v>
      </c>
      <c r="G159" s="223" t="s">
        <v>148</v>
      </c>
      <c r="H159" s="224">
        <v>21</v>
      </c>
      <c r="I159" s="225"/>
      <c r="J159" s="224">
        <f>ROUND(I159*H159,3)</f>
        <v>0</v>
      </c>
      <c r="K159" s="222" t="s">
        <v>125</v>
      </c>
      <c r="L159" s="39"/>
      <c r="M159" s="226" t="s">
        <v>1</v>
      </c>
      <c r="N159" s="227" t="s">
        <v>41</v>
      </c>
      <c r="O159" s="8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AR159" s="230" t="s">
        <v>149</v>
      </c>
      <c r="AT159" s="230" t="s">
        <v>121</v>
      </c>
      <c r="AU159" s="230" t="s">
        <v>127</v>
      </c>
      <c r="AY159" s="13" t="s">
        <v>118</v>
      </c>
      <c r="BE159" s="231">
        <f>IF(N159="základná",J159,0)</f>
        <v>0</v>
      </c>
      <c r="BF159" s="231">
        <f>IF(N159="znížená",J159,0)</f>
        <v>0</v>
      </c>
      <c r="BG159" s="231">
        <f>IF(N159="zákl. prenesená",J159,0)</f>
        <v>0</v>
      </c>
      <c r="BH159" s="231">
        <f>IF(N159="zníž. prenesená",J159,0)</f>
        <v>0</v>
      </c>
      <c r="BI159" s="231">
        <f>IF(N159="nulová",J159,0)</f>
        <v>0</v>
      </c>
      <c r="BJ159" s="13" t="s">
        <v>127</v>
      </c>
      <c r="BK159" s="232">
        <f>ROUND(I159*H159,3)</f>
        <v>0</v>
      </c>
      <c r="BL159" s="13" t="s">
        <v>149</v>
      </c>
      <c r="BM159" s="230" t="s">
        <v>251</v>
      </c>
    </row>
    <row r="160" s="1" customFormat="1" ht="24" customHeight="1">
      <c r="B160" s="34"/>
      <c r="C160" s="233" t="s">
        <v>252</v>
      </c>
      <c r="D160" s="233" t="s">
        <v>137</v>
      </c>
      <c r="E160" s="234" t="s">
        <v>253</v>
      </c>
      <c r="F160" s="235" t="s">
        <v>254</v>
      </c>
      <c r="G160" s="236" t="s">
        <v>148</v>
      </c>
      <c r="H160" s="237">
        <v>21</v>
      </c>
      <c r="I160" s="238"/>
      <c r="J160" s="237">
        <f>ROUND(I160*H160,3)</f>
        <v>0</v>
      </c>
      <c r="K160" s="235" t="s">
        <v>125</v>
      </c>
      <c r="L160" s="239"/>
      <c r="M160" s="240" t="s">
        <v>1</v>
      </c>
      <c r="N160" s="241" t="s">
        <v>41</v>
      </c>
      <c r="O160" s="82"/>
      <c r="P160" s="228">
        <f>O160*H160</f>
        <v>0</v>
      </c>
      <c r="Q160" s="228">
        <v>0.00063000000000000003</v>
      </c>
      <c r="R160" s="228">
        <f>Q160*H160</f>
        <v>0.01323</v>
      </c>
      <c r="S160" s="228">
        <v>0</v>
      </c>
      <c r="T160" s="229">
        <f>S160*H160</f>
        <v>0</v>
      </c>
      <c r="AR160" s="230" t="s">
        <v>155</v>
      </c>
      <c r="AT160" s="230" t="s">
        <v>137</v>
      </c>
      <c r="AU160" s="230" t="s">
        <v>127</v>
      </c>
      <c r="AY160" s="13" t="s">
        <v>118</v>
      </c>
      <c r="BE160" s="231">
        <f>IF(N160="základná",J160,0)</f>
        <v>0</v>
      </c>
      <c r="BF160" s="231">
        <f>IF(N160="znížená",J160,0)</f>
        <v>0</v>
      </c>
      <c r="BG160" s="231">
        <f>IF(N160="zákl. prenesená",J160,0)</f>
        <v>0</v>
      </c>
      <c r="BH160" s="231">
        <f>IF(N160="zníž. prenesená",J160,0)</f>
        <v>0</v>
      </c>
      <c r="BI160" s="231">
        <f>IF(N160="nulová",J160,0)</f>
        <v>0</v>
      </c>
      <c r="BJ160" s="13" t="s">
        <v>127</v>
      </c>
      <c r="BK160" s="232">
        <f>ROUND(I160*H160,3)</f>
        <v>0</v>
      </c>
      <c r="BL160" s="13" t="s">
        <v>155</v>
      </c>
      <c r="BM160" s="230" t="s">
        <v>255</v>
      </c>
    </row>
    <row r="161" s="1" customFormat="1" ht="16.5" customHeight="1">
      <c r="B161" s="34"/>
      <c r="C161" s="220" t="s">
        <v>256</v>
      </c>
      <c r="D161" s="220" t="s">
        <v>121</v>
      </c>
      <c r="E161" s="221" t="s">
        <v>257</v>
      </c>
      <c r="F161" s="222" t="s">
        <v>258</v>
      </c>
      <c r="G161" s="223" t="s">
        <v>148</v>
      </c>
      <c r="H161" s="224">
        <v>14</v>
      </c>
      <c r="I161" s="225"/>
      <c r="J161" s="224">
        <f>ROUND(I161*H161,3)</f>
        <v>0</v>
      </c>
      <c r="K161" s="222" t="s">
        <v>259</v>
      </c>
      <c r="L161" s="39"/>
      <c r="M161" s="226" t="s">
        <v>1</v>
      </c>
      <c r="N161" s="227" t="s">
        <v>41</v>
      </c>
      <c r="O161" s="8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AR161" s="230" t="s">
        <v>149</v>
      </c>
      <c r="AT161" s="230" t="s">
        <v>121</v>
      </c>
      <c r="AU161" s="230" t="s">
        <v>127</v>
      </c>
      <c r="AY161" s="13" t="s">
        <v>118</v>
      </c>
      <c r="BE161" s="231">
        <f>IF(N161="základná",J161,0)</f>
        <v>0</v>
      </c>
      <c r="BF161" s="231">
        <f>IF(N161="znížená",J161,0)</f>
        <v>0</v>
      </c>
      <c r="BG161" s="231">
        <f>IF(N161="zákl. prenesená",J161,0)</f>
        <v>0</v>
      </c>
      <c r="BH161" s="231">
        <f>IF(N161="zníž. prenesená",J161,0)</f>
        <v>0</v>
      </c>
      <c r="BI161" s="231">
        <f>IF(N161="nulová",J161,0)</f>
        <v>0</v>
      </c>
      <c r="BJ161" s="13" t="s">
        <v>127</v>
      </c>
      <c r="BK161" s="232">
        <f>ROUND(I161*H161,3)</f>
        <v>0</v>
      </c>
      <c r="BL161" s="13" t="s">
        <v>149</v>
      </c>
      <c r="BM161" s="230" t="s">
        <v>260</v>
      </c>
    </row>
    <row r="162" s="1" customFormat="1" ht="16.5" customHeight="1">
      <c r="B162" s="34"/>
      <c r="C162" s="233" t="s">
        <v>261</v>
      </c>
      <c r="D162" s="233" t="s">
        <v>137</v>
      </c>
      <c r="E162" s="234" t="s">
        <v>262</v>
      </c>
      <c r="F162" s="235" t="s">
        <v>263</v>
      </c>
      <c r="G162" s="236" t="s">
        <v>148</v>
      </c>
      <c r="H162" s="237">
        <v>14</v>
      </c>
      <c r="I162" s="238"/>
      <c r="J162" s="237">
        <f>ROUND(I162*H162,3)</f>
        <v>0</v>
      </c>
      <c r="K162" s="235" t="s">
        <v>1</v>
      </c>
      <c r="L162" s="239"/>
      <c r="M162" s="240" t="s">
        <v>1</v>
      </c>
      <c r="N162" s="241" t="s">
        <v>41</v>
      </c>
      <c r="O162" s="82"/>
      <c r="P162" s="228">
        <f>O162*H162</f>
        <v>0</v>
      </c>
      <c r="Q162" s="228">
        <v>0.00010000000000000001</v>
      </c>
      <c r="R162" s="228">
        <f>Q162*H162</f>
        <v>0.0014</v>
      </c>
      <c r="S162" s="228">
        <v>0</v>
      </c>
      <c r="T162" s="229">
        <f>S162*H162</f>
        <v>0</v>
      </c>
      <c r="AR162" s="230" t="s">
        <v>155</v>
      </c>
      <c r="AT162" s="230" t="s">
        <v>137</v>
      </c>
      <c r="AU162" s="230" t="s">
        <v>127</v>
      </c>
      <c r="AY162" s="13" t="s">
        <v>118</v>
      </c>
      <c r="BE162" s="231">
        <f>IF(N162="základná",J162,0)</f>
        <v>0</v>
      </c>
      <c r="BF162" s="231">
        <f>IF(N162="znížená",J162,0)</f>
        <v>0</v>
      </c>
      <c r="BG162" s="231">
        <f>IF(N162="zákl. prenesená",J162,0)</f>
        <v>0</v>
      </c>
      <c r="BH162" s="231">
        <f>IF(N162="zníž. prenesená",J162,0)</f>
        <v>0</v>
      </c>
      <c r="BI162" s="231">
        <f>IF(N162="nulová",J162,0)</f>
        <v>0</v>
      </c>
      <c r="BJ162" s="13" t="s">
        <v>127</v>
      </c>
      <c r="BK162" s="232">
        <f>ROUND(I162*H162,3)</f>
        <v>0</v>
      </c>
      <c r="BL162" s="13" t="s">
        <v>155</v>
      </c>
      <c r="BM162" s="230" t="s">
        <v>264</v>
      </c>
    </row>
    <row r="163" s="1" customFormat="1" ht="16.5" customHeight="1">
      <c r="B163" s="34"/>
      <c r="C163" s="220" t="s">
        <v>265</v>
      </c>
      <c r="D163" s="220" t="s">
        <v>121</v>
      </c>
      <c r="E163" s="221" t="s">
        <v>266</v>
      </c>
      <c r="F163" s="222" t="s">
        <v>267</v>
      </c>
      <c r="G163" s="223" t="s">
        <v>148</v>
      </c>
      <c r="H163" s="224">
        <v>55</v>
      </c>
      <c r="I163" s="225"/>
      <c r="J163" s="224">
        <f>ROUND(I163*H163,3)</f>
        <v>0</v>
      </c>
      <c r="K163" s="222" t="s">
        <v>259</v>
      </c>
      <c r="L163" s="39"/>
      <c r="M163" s="226" t="s">
        <v>1</v>
      </c>
      <c r="N163" s="227" t="s">
        <v>41</v>
      </c>
      <c r="O163" s="8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AR163" s="230" t="s">
        <v>149</v>
      </c>
      <c r="AT163" s="230" t="s">
        <v>121</v>
      </c>
      <c r="AU163" s="230" t="s">
        <v>127</v>
      </c>
      <c r="AY163" s="13" t="s">
        <v>118</v>
      </c>
      <c r="BE163" s="231">
        <f>IF(N163="základná",J163,0)</f>
        <v>0</v>
      </c>
      <c r="BF163" s="231">
        <f>IF(N163="znížená",J163,0)</f>
        <v>0</v>
      </c>
      <c r="BG163" s="231">
        <f>IF(N163="zákl. prenesená",J163,0)</f>
        <v>0</v>
      </c>
      <c r="BH163" s="231">
        <f>IF(N163="zníž. prenesená",J163,0)</f>
        <v>0</v>
      </c>
      <c r="BI163" s="231">
        <f>IF(N163="nulová",J163,0)</f>
        <v>0</v>
      </c>
      <c r="BJ163" s="13" t="s">
        <v>127</v>
      </c>
      <c r="BK163" s="232">
        <f>ROUND(I163*H163,3)</f>
        <v>0</v>
      </c>
      <c r="BL163" s="13" t="s">
        <v>149</v>
      </c>
      <c r="BM163" s="230" t="s">
        <v>268</v>
      </c>
    </row>
    <row r="164" s="1" customFormat="1" ht="16.5" customHeight="1">
      <c r="B164" s="34"/>
      <c r="C164" s="233" t="s">
        <v>269</v>
      </c>
      <c r="D164" s="233" t="s">
        <v>137</v>
      </c>
      <c r="E164" s="234" t="s">
        <v>270</v>
      </c>
      <c r="F164" s="235" t="s">
        <v>271</v>
      </c>
      <c r="G164" s="236" t="s">
        <v>148</v>
      </c>
      <c r="H164" s="237">
        <v>55</v>
      </c>
      <c r="I164" s="238"/>
      <c r="J164" s="237">
        <f>ROUND(I164*H164,3)</f>
        <v>0</v>
      </c>
      <c r="K164" s="235" t="s">
        <v>1</v>
      </c>
      <c r="L164" s="239"/>
      <c r="M164" s="240" t="s">
        <v>1</v>
      </c>
      <c r="N164" s="241" t="s">
        <v>41</v>
      </c>
      <c r="O164" s="82"/>
      <c r="P164" s="228">
        <f>O164*H164</f>
        <v>0</v>
      </c>
      <c r="Q164" s="228">
        <v>0.00016000000000000001</v>
      </c>
      <c r="R164" s="228">
        <f>Q164*H164</f>
        <v>0.0088000000000000005</v>
      </c>
      <c r="S164" s="228">
        <v>0</v>
      </c>
      <c r="T164" s="229">
        <f>S164*H164</f>
        <v>0</v>
      </c>
      <c r="AR164" s="230" t="s">
        <v>155</v>
      </c>
      <c r="AT164" s="230" t="s">
        <v>137</v>
      </c>
      <c r="AU164" s="230" t="s">
        <v>127</v>
      </c>
      <c r="AY164" s="13" t="s">
        <v>118</v>
      </c>
      <c r="BE164" s="231">
        <f>IF(N164="základná",J164,0)</f>
        <v>0</v>
      </c>
      <c r="BF164" s="231">
        <f>IF(N164="znížená",J164,0)</f>
        <v>0</v>
      </c>
      <c r="BG164" s="231">
        <f>IF(N164="zákl. prenesená",J164,0)</f>
        <v>0</v>
      </c>
      <c r="BH164" s="231">
        <f>IF(N164="zníž. prenesená",J164,0)</f>
        <v>0</v>
      </c>
      <c r="BI164" s="231">
        <f>IF(N164="nulová",J164,0)</f>
        <v>0</v>
      </c>
      <c r="BJ164" s="13" t="s">
        <v>127</v>
      </c>
      <c r="BK164" s="232">
        <f>ROUND(I164*H164,3)</f>
        <v>0</v>
      </c>
      <c r="BL164" s="13" t="s">
        <v>155</v>
      </c>
      <c r="BM164" s="230" t="s">
        <v>272</v>
      </c>
    </row>
    <row r="165" s="11" customFormat="1" ht="22.8" customHeight="1">
      <c r="B165" s="204"/>
      <c r="C165" s="205"/>
      <c r="D165" s="206" t="s">
        <v>74</v>
      </c>
      <c r="E165" s="218" t="s">
        <v>273</v>
      </c>
      <c r="F165" s="218" t="s">
        <v>274</v>
      </c>
      <c r="G165" s="205"/>
      <c r="H165" s="205"/>
      <c r="I165" s="208"/>
      <c r="J165" s="219">
        <f>BK165</f>
        <v>0</v>
      </c>
      <c r="K165" s="205"/>
      <c r="L165" s="210"/>
      <c r="M165" s="211"/>
      <c r="N165" s="212"/>
      <c r="O165" s="212"/>
      <c r="P165" s="213">
        <f>SUM(P166:P168)</f>
        <v>0</v>
      </c>
      <c r="Q165" s="212"/>
      <c r="R165" s="213">
        <f>SUM(R166:R168)</f>
        <v>0</v>
      </c>
      <c r="S165" s="212"/>
      <c r="T165" s="214">
        <f>SUM(T166:T168)</f>
        <v>0</v>
      </c>
      <c r="AR165" s="215" t="s">
        <v>129</v>
      </c>
      <c r="AT165" s="216" t="s">
        <v>74</v>
      </c>
      <c r="AU165" s="216" t="s">
        <v>83</v>
      </c>
      <c r="AY165" s="215" t="s">
        <v>118</v>
      </c>
      <c r="BK165" s="217">
        <f>SUM(BK166:BK168)</f>
        <v>0</v>
      </c>
    </row>
    <row r="166" s="1" customFormat="1" ht="24" customHeight="1">
      <c r="B166" s="34"/>
      <c r="C166" s="220" t="s">
        <v>275</v>
      </c>
      <c r="D166" s="220" t="s">
        <v>121</v>
      </c>
      <c r="E166" s="221" t="s">
        <v>276</v>
      </c>
      <c r="F166" s="222" t="s">
        <v>277</v>
      </c>
      <c r="G166" s="223" t="s">
        <v>160</v>
      </c>
      <c r="H166" s="224">
        <v>100</v>
      </c>
      <c r="I166" s="225"/>
      <c r="J166" s="224">
        <f>ROUND(I166*H166,3)</f>
        <v>0</v>
      </c>
      <c r="K166" s="222" t="s">
        <v>125</v>
      </c>
      <c r="L166" s="39"/>
      <c r="M166" s="226" t="s">
        <v>1</v>
      </c>
      <c r="N166" s="227" t="s">
        <v>41</v>
      </c>
      <c r="O166" s="8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AR166" s="230" t="s">
        <v>149</v>
      </c>
      <c r="AT166" s="230" t="s">
        <v>121</v>
      </c>
      <c r="AU166" s="230" t="s">
        <v>127</v>
      </c>
      <c r="AY166" s="13" t="s">
        <v>118</v>
      </c>
      <c r="BE166" s="231">
        <f>IF(N166="základná",J166,0)</f>
        <v>0</v>
      </c>
      <c r="BF166" s="231">
        <f>IF(N166="znížená",J166,0)</f>
        <v>0</v>
      </c>
      <c r="BG166" s="231">
        <f>IF(N166="zákl. prenesená",J166,0)</f>
        <v>0</v>
      </c>
      <c r="BH166" s="231">
        <f>IF(N166="zníž. prenesená",J166,0)</f>
        <v>0</v>
      </c>
      <c r="BI166" s="231">
        <f>IF(N166="nulová",J166,0)</f>
        <v>0</v>
      </c>
      <c r="BJ166" s="13" t="s">
        <v>127</v>
      </c>
      <c r="BK166" s="232">
        <f>ROUND(I166*H166,3)</f>
        <v>0</v>
      </c>
      <c r="BL166" s="13" t="s">
        <v>149</v>
      </c>
      <c r="BM166" s="230" t="s">
        <v>278</v>
      </c>
    </row>
    <row r="167" s="1" customFormat="1" ht="24" customHeight="1">
      <c r="B167" s="34"/>
      <c r="C167" s="220" t="s">
        <v>279</v>
      </c>
      <c r="D167" s="220" t="s">
        <v>121</v>
      </c>
      <c r="E167" s="221" t="s">
        <v>280</v>
      </c>
      <c r="F167" s="222" t="s">
        <v>281</v>
      </c>
      <c r="G167" s="223" t="s">
        <v>160</v>
      </c>
      <c r="H167" s="224">
        <v>100</v>
      </c>
      <c r="I167" s="225"/>
      <c r="J167" s="224">
        <f>ROUND(I167*H167,3)</f>
        <v>0</v>
      </c>
      <c r="K167" s="222" t="s">
        <v>125</v>
      </c>
      <c r="L167" s="39"/>
      <c r="M167" s="226" t="s">
        <v>1</v>
      </c>
      <c r="N167" s="227" t="s">
        <v>41</v>
      </c>
      <c r="O167" s="8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AR167" s="230" t="s">
        <v>149</v>
      </c>
      <c r="AT167" s="230" t="s">
        <v>121</v>
      </c>
      <c r="AU167" s="230" t="s">
        <v>127</v>
      </c>
      <c r="AY167" s="13" t="s">
        <v>118</v>
      </c>
      <c r="BE167" s="231">
        <f>IF(N167="základná",J167,0)</f>
        <v>0</v>
      </c>
      <c r="BF167" s="231">
        <f>IF(N167="znížená",J167,0)</f>
        <v>0</v>
      </c>
      <c r="BG167" s="231">
        <f>IF(N167="zákl. prenesená",J167,0)</f>
        <v>0</v>
      </c>
      <c r="BH167" s="231">
        <f>IF(N167="zníž. prenesená",J167,0)</f>
        <v>0</v>
      </c>
      <c r="BI167" s="231">
        <f>IF(N167="nulová",J167,0)</f>
        <v>0</v>
      </c>
      <c r="BJ167" s="13" t="s">
        <v>127</v>
      </c>
      <c r="BK167" s="232">
        <f>ROUND(I167*H167,3)</f>
        <v>0</v>
      </c>
      <c r="BL167" s="13" t="s">
        <v>149</v>
      </c>
      <c r="BM167" s="230" t="s">
        <v>282</v>
      </c>
    </row>
    <row r="168" s="1" customFormat="1" ht="24" customHeight="1">
      <c r="B168" s="34"/>
      <c r="C168" s="220" t="s">
        <v>283</v>
      </c>
      <c r="D168" s="220" t="s">
        <v>121</v>
      </c>
      <c r="E168" s="221" t="s">
        <v>284</v>
      </c>
      <c r="F168" s="222" t="s">
        <v>285</v>
      </c>
      <c r="G168" s="223" t="s">
        <v>124</v>
      </c>
      <c r="H168" s="224">
        <v>50</v>
      </c>
      <c r="I168" s="225"/>
      <c r="J168" s="224">
        <f>ROUND(I168*H168,3)</f>
        <v>0</v>
      </c>
      <c r="K168" s="222" t="s">
        <v>125</v>
      </c>
      <c r="L168" s="39"/>
      <c r="M168" s="226" t="s">
        <v>1</v>
      </c>
      <c r="N168" s="227" t="s">
        <v>41</v>
      </c>
      <c r="O168" s="8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AR168" s="230" t="s">
        <v>149</v>
      </c>
      <c r="AT168" s="230" t="s">
        <v>121</v>
      </c>
      <c r="AU168" s="230" t="s">
        <v>127</v>
      </c>
      <c r="AY168" s="13" t="s">
        <v>118</v>
      </c>
      <c r="BE168" s="231">
        <f>IF(N168="základná",J168,0)</f>
        <v>0</v>
      </c>
      <c r="BF168" s="231">
        <f>IF(N168="znížená",J168,0)</f>
        <v>0</v>
      </c>
      <c r="BG168" s="231">
        <f>IF(N168="zákl. prenesená",J168,0)</f>
        <v>0</v>
      </c>
      <c r="BH168" s="231">
        <f>IF(N168="zníž. prenesená",J168,0)</f>
        <v>0</v>
      </c>
      <c r="BI168" s="231">
        <f>IF(N168="nulová",J168,0)</f>
        <v>0</v>
      </c>
      <c r="BJ168" s="13" t="s">
        <v>127</v>
      </c>
      <c r="BK168" s="232">
        <f>ROUND(I168*H168,3)</f>
        <v>0</v>
      </c>
      <c r="BL168" s="13" t="s">
        <v>149</v>
      </c>
      <c r="BM168" s="230" t="s">
        <v>286</v>
      </c>
    </row>
    <row r="169" s="11" customFormat="1" ht="22.8" customHeight="1">
      <c r="B169" s="204"/>
      <c r="C169" s="205"/>
      <c r="D169" s="206" t="s">
        <v>74</v>
      </c>
      <c r="E169" s="218" t="s">
        <v>287</v>
      </c>
      <c r="F169" s="218" t="s">
        <v>288</v>
      </c>
      <c r="G169" s="205"/>
      <c r="H169" s="205"/>
      <c r="I169" s="208"/>
      <c r="J169" s="219">
        <f>BK169</f>
        <v>0</v>
      </c>
      <c r="K169" s="205"/>
      <c r="L169" s="210"/>
      <c r="M169" s="211"/>
      <c r="N169" s="212"/>
      <c r="O169" s="212"/>
      <c r="P169" s="213">
        <f>SUM(P170:P171)</f>
        <v>0</v>
      </c>
      <c r="Q169" s="212"/>
      <c r="R169" s="213">
        <f>SUM(R170:R171)</f>
        <v>0</v>
      </c>
      <c r="S169" s="212"/>
      <c r="T169" s="214">
        <f>SUM(T170:T171)</f>
        <v>0</v>
      </c>
      <c r="AR169" s="215" t="s">
        <v>129</v>
      </c>
      <c r="AT169" s="216" t="s">
        <v>74</v>
      </c>
      <c r="AU169" s="216" t="s">
        <v>83</v>
      </c>
      <c r="AY169" s="215" t="s">
        <v>118</v>
      </c>
      <c r="BK169" s="217">
        <f>SUM(BK170:BK171)</f>
        <v>0</v>
      </c>
    </row>
    <row r="170" s="1" customFormat="1" ht="16.5" customHeight="1">
      <c r="B170" s="34"/>
      <c r="C170" s="220" t="s">
        <v>289</v>
      </c>
      <c r="D170" s="220" t="s">
        <v>121</v>
      </c>
      <c r="E170" s="221" t="s">
        <v>290</v>
      </c>
      <c r="F170" s="222" t="s">
        <v>291</v>
      </c>
      <c r="G170" s="223" t="s">
        <v>292</v>
      </c>
      <c r="H170" s="224">
        <v>14</v>
      </c>
      <c r="I170" s="225"/>
      <c r="J170" s="224">
        <f>ROUND(I170*H170,3)</f>
        <v>0</v>
      </c>
      <c r="K170" s="222" t="s">
        <v>125</v>
      </c>
      <c r="L170" s="39"/>
      <c r="M170" s="226" t="s">
        <v>1</v>
      </c>
      <c r="N170" s="227" t="s">
        <v>41</v>
      </c>
      <c r="O170" s="8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AR170" s="230" t="s">
        <v>149</v>
      </c>
      <c r="AT170" s="230" t="s">
        <v>121</v>
      </c>
      <c r="AU170" s="230" t="s">
        <v>127</v>
      </c>
      <c r="AY170" s="13" t="s">
        <v>118</v>
      </c>
      <c r="BE170" s="231">
        <f>IF(N170="základná",J170,0)</f>
        <v>0</v>
      </c>
      <c r="BF170" s="231">
        <f>IF(N170="znížená",J170,0)</f>
        <v>0</v>
      </c>
      <c r="BG170" s="231">
        <f>IF(N170="zákl. prenesená",J170,0)</f>
        <v>0</v>
      </c>
      <c r="BH170" s="231">
        <f>IF(N170="zníž. prenesená",J170,0)</f>
        <v>0</v>
      </c>
      <c r="BI170" s="231">
        <f>IF(N170="nulová",J170,0)</f>
        <v>0</v>
      </c>
      <c r="BJ170" s="13" t="s">
        <v>127</v>
      </c>
      <c r="BK170" s="232">
        <f>ROUND(I170*H170,3)</f>
        <v>0</v>
      </c>
      <c r="BL170" s="13" t="s">
        <v>149</v>
      </c>
      <c r="BM170" s="230" t="s">
        <v>293</v>
      </c>
    </row>
    <row r="171" s="1" customFormat="1" ht="24" customHeight="1">
      <c r="B171" s="34"/>
      <c r="C171" s="220" t="s">
        <v>294</v>
      </c>
      <c r="D171" s="220" t="s">
        <v>121</v>
      </c>
      <c r="E171" s="221" t="s">
        <v>295</v>
      </c>
      <c r="F171" s="222" t="s">
        <v>296</v>
      </c>
      <c r="G171" s="223" t="s">
        <v>297</v>
      </c>
      <c r="H171" s="224">
        <v>14</v>
      </c>
      <c r="I171" s="225"/>
      <c r="J171" s="224">
        <f>ROUND(I171*H171,3)</f>
        <v>0</v>
      </c>
      <c r="K171" s="222" t="s">
        <v>125</v>
      </c>
      <c r="L171" s="39"/>
      <c r="M171" s="226" t="s">
        <v>1</v>
      </c>
      <c r="N171" s="227" t="s">
        <v>41</v>
      </c>
      <c r="O171" s="8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AR171" s="230" t="s">
        <v>149</v>
      </c>
      <c r="AT171" s="230" t="s">
        <v>121</v>
      </c>
      <c r="AU171" s="230" t="s">
        <v>127</v>
      </c>
      <c r="AY171" s="13" t="s">
        <v>118</v>
      </c>
      <c r="BE171" s="231">
        <f>IF(N171="základná",J171,0)</f>
        <v>0</v>
      </c>
      <c r="BF171" s="231">
        <f>IF(N171="znížená",J171,0)</f>
        <v>0</v>
      </c>
      <c r="BG171" s="231">
        <f>IF(N171="zákl. prenesená",J171,0)</f>
        <v>0</v>
      </c>
      <c r="BH171" s="231">
        <f>IF(N171="zníž. prenesená",J171,0)</f>
        <v>0</v>
      </c>
      <c r="BI171" s="231">
        <f>IF(N171="nulová",J171,0)</f>
        <v>0</v>
      </c>
      <c r="BJ171" s="13" t="s">
        <v>127</v>
      </c>
      <c r="BK171" s="232">
        <f>ROUND(I171*H171,3)</f>
        <v>0</v>
      </c>
      <c r="BL171" s="13" t="s">
        <v>149</v>
      </c>
      <c r="BM171" s="230" t="s">
        <v>298</v>
      </c>
    </row>
    <row r="172" s="11" customFormat="1" ht="25.92" customHeight="1">
      <c r="B172" s="204"/>
      <c r="C172" s="205"/>
      <c r="D172" s="206" t="s">
        <v>74</v>
      </c>
      <c r="E172" s="207" t="s">
        <v>299</v>
      </c>
      <c r="F172" s="207" t="s">
        <v>300</v>
      </c>
      <c r="G172" s="205"/>
      <c r="H172" s="205"/>
      <c r="I172" s="208"/>
      <c r="J172" s="209">
        <f>BK172</f>
        <v>0</v>
      </c>
      <c r="K172" s="205"/>
      <c r="L172" s="210"/>
      <c r="M172" s="211"/>
      <c r="N172" s="212"/>
      <c r="O172" s="212"/>
      <c r="P172" s="213">
        <f>SUM(P173:P174)</f>
        <v>0</v>
      </c>
      <c r="Q172" s="212"/>
      <c r="R172" s="213">
        <f>SUM(R173:R174)</f>
        <v>0</v>
      </c>
      <c r="S172" s="212"/>
      <c r="T172" s="214">
        <f>SUM(T173:T174)</f>
        <v>0</v>
      </c>
      <c r="AR172" s="215" t="s">
        <v>126</v>
      </c>
      <c r="AT172" s="216" t="s">
        <v>74</v>
      </c>
      <c r="AU172" s="216" t="s">
        <v>75</v>
      </c>
      <c r="AY172" s="215" t="s">
        <v>118</v>
      </c>
      <c r="BK172" s="217">
        <f>SUM(BK173:BK174)</f>
        <v>0</v>
      </c>
    </row>
    <row r="173" s="1" customFormat="1" ht="36" customHeight="1">
      <c r="B173" s="34"/>
      <c r="C173" s="220" t="s">
        <v>301</v>
      </c>
      <c r="D173" s="220" t="s">
        <v>121</v>
      </c>
      <c r="E173" s="221" t="s">
        <v>302</v>
      </c>
      <c r="F173" s="222" t="s">
        <v>303</v>
      </c>
      <c r="G173" s="223" t="s">
        <v>304</v>
      </c>
      <c r="H173" s="224">
        <v>100</v>
      </c>
      <c r="I173" s="225"/>
      <c r="J173" s="224">
        <f>ROUND(I173*H173,3)</f>
        <v>0</v>
      </c>
      <c r="K173" s="222" t="s">
        <v>125</v>
      </c>
      <c r="L173" s="39"/>
      <c r="M173" s="226" t="s">
        <v>1</v>
      </c>
      <c r="N173" s="227" t="s">
        <v>41</v>
      </c>
      <c r="O173" s="8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AR173" s="230" t="s">
        <v>305</v>
      </c>
      <c r="AT173" s="230" t="s">
        <v>121</v>
      </c>
      <c r="AU173" s="230" t="s">
        <v>83</v>
      </c>
      <c r="AY173" s="13" t="s">
        <v>118</v>
      </c>
      <c r="BE173" s="231">
        <f>IF(N173="základná",J173,0)</f>
        <v>0</v>
      </c>
      <c r="BF173" s="231">
        <f>IF(N173="znížená",J173,0)</f>
        <v>0</v>
      </c>
      <c r="BG173" s="231">
        <f>IF(N173="zákl. prenesená",J173,0)</f>
        <v>0</v>
      </c>
      <c r="BH173" s="231">
        <f>IF(N173="zníž. prenesená",J173,0)</f>
        <v>0</v>
      </c>
      <c r="BI173" s="231">
        <f>IF(N173="nulová",J173,0)</f>
        <v>0</v>
      </c>
      <c r="BJ173" s="13" t="s">
        <v>127</v>
      </c>
      <c r="BK173" s="232">
        <f>ROUND(I173*H173,3)</f>
        <v>0</v>
      </c>
      <c r="BL173" s="13" t="s">
        <v>305</v>
      </c>
      <c r="BM173" s="230" t="s">
        <v>306</v>
      </c>
    </row>
    <row r="174" s="1" customFormat="1" ht="24" customHeight="1">
      <c r="B174" s="34"/>
      <c r="C174" s="220" t="s">
        <v>307</v>
      </c>
      <c r="D174" s="220" t="s">
        <v>121</v>
      </c>
      <c r="E174" s="221" t="s">
        <v>308</v>
      </c>
      <c r="F174" s="222" t="s">
        <v>309</v>
      </c>
      <c r="G174" s="223" t="s">
        <v>304</v>
      </c>
      <c r="H174" s="224">
        <v>20</v>
      </c>
      <c r="I174" s="225"/>
      <c r="J174" s="224">
        <f>ROUND(I174*H174,3)</f>
        <v>0</v>
      </c>
      <c r="K174" s="222" t="s">
        <v>125</v>
      </c>
      <c r="L174" s="39"/>
      <c r="M174" s="242" t="s">
        <v>1</v>
      </c>
      <c r="N174" s="243" t="s">
        <v>41</v>
      </c>
      <c r="O174" s="244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AR174" s="230" t="s">
        <v>305</v>
      </c>
      <c r="AT174" s="230" t="s">
        <v>121</v>
      </c>
      <c r="AU174" s="230" t="s">
        <v>83</v>
      </c>
      <c r="AY174" s="13" t="s">
        <v>118</v>
      </c>
      <c r="BE174" s="231">
        <f>IF(N174="základná",J174,0)</f>
        <v>0</v>
      </c>
      <c r="BF174" s="231">
        <f>IF(N174="znížená",J174,0)</f>
        <v>0</v>
      </c>
      <c r="BG174" s="231">
        <f>IF(N174="zákl. prenesená",J174,0)</f>
        <v>0</v>
      </c>
      <c r="BH174" s="231">
        <f>IF(N174="zníž. prenesená",J174,0)</f>
        <v>0</v>
      </c>
      <c r="BI174" s="231">
        <f>IF(N174="nulová",J174,0)</f>
        <v>0</v>
      </c>
      <c r="BJ174" s="13" t="s">
        <v>127</v>
      </c>
      <c r="BK174" s="232">
        <f>ROUND(I174*H174,3)</f>
        <v>0</v>
      </c>
      <c r="BL174" s="13" t="s">
        <v>305</v>
      </c>
      <c r="BM174" s="230" t="s">
        <v>310</v>
      </c>
    </row>
    <row r="175" s="1" customFormat="1" ht="6.96" customHeight="1">
      <c r="B175" s="57"/>
      <c r="C175" s="58"/>
      <c r="D175" s="58"/>
      <c r="E175" s="58"/>
      <c r="F175" s="58"/>
      <c r="G175" s="58"/>
      <c r="H175" s="58"/>
      <c r="I175" s="169"/>
      <c r="J175" s="58"/>
      <c r="K175" s="58"/>
      <c r="L175" s="39"/>
    </row>
  </sheetData>
  <sheetProtection sheet="1" autoFilter="0" formatColumns="0" formatRows="0" objects="1" scenarios="1" spinCount="100000" saltValue="9NhbBoETbfmAdXyfET1d7/S8vrbSxFiApAZVFqYNIpSvj6EXzOG+HrN8y5KPTJqP2TMu2KilfKlpDY5uHnPfMw==" hashValue="ceAfCixRQmL+QeSGZwOlBEtcyMKBSdgyckY2ib+ASC2AiCbZvbLXt0Ss3GOdwJKBQwlKhxSnDDZ80q9YRyC6vw==" algorithmName="SHA-512" password="CC35"/>
  <autoFilter ref="C123:K17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7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87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6"/>
      <c r="AT3" s="13" t="s">
        <v>75</v>
      </c>
    </row>
    <row r="4" ht="24.96" customHeight="1">
      <c r="B4" s="16"/>
      <c r="D4" s="131" t="s">
        <v>88</v>
      </c>
      <c r="L4" s="16"/>
      <c r="M4" s="132" t="s">
        <v>9</v>
      </c>
      <c r="AT4" s="13" t="s">
        <v>4</v>
      </c>
    </row>
    <row r="5" ht="6.96" customHeight="1">
      <c r="B5" s="16"/>
      <c r="L5" s="16"/>
    </row>
    <row r="6" ht="12" customHeight="1">
      <c r="B6" s="16"/>
      <c r="D6" s="133" t="s">
        <v>14</v>
      </c>
      <c r="L6" s="16"/>
    </row>
    <row r="7" ht="16.5" customHeight="1">
      <c r="B7" s="16"/>
      <c r="E7" s="134" t="str">
        <f>'Rekapitulácia stavby'!K6</f>
        <v xml:space="preserve">Školský internát B. Bystrica -  rekonštrukcia objektov - zníženie energetickej náročnosti</v>
      </c>
      <c r="F7" s="133"/>
      <c r="G7" s="133"/>
      <c r="H7" s="133"/>
      <c r="L7" s="16"/>
    </row>
    <row r="8" s="1" customFormat="1" ht="12" customHeight="1">
      <c r="B8" s="39"/>
      <c r="D8" s="133" t="s">
        <v>89</v>
      </c>
      <c r="I8" s="135"/>
      <c r="L8" s="39"/>
    </row>
    <row r="9" s="1" customFormat="1" ht="36.96" customHeight="1">
      <c r="B9" s="39"/>
      <c r="E9" s="136" t="s">
        <v>311</v>
      </c>
      <c r="F9" s="1"/>
      <c r="G9" s="1"/>
      <c r="H9" s="1"/>
      <c r="I9" s="135"/>
      <c r="L9" s="39"/>
    </row>
    <row r="10" s="1" customFormat="1">
      <c r="B10" s="39"/>
      <c r="I10" s="135"/>
      <c r="L10" s="39"/>
    </row>
    <row r="11" s="1" customFormat="1" ht="12" customHeight="1">
      <c r="B11" s="39"/>
      <c r="D11" s="133" t="s">
        <v>16</v>
      </c>
      <c r="F11" s="137" t="s">
        <v>1</v>
      </c>
      <c r="I11" s="138" t="s">
        <v>17</v>
      </c>
      <c r="J11" s="137" t="s">
        <v>1</v>
      </c>
      <c r="L11" s="39"/>
    </row>
    <row r="12" s="1" customFormat="1" ht="12" customHeight="1">
      <c r="B12" s="39"/>
      <c r="D12" s="133" t="s">
        <v>18</v>
      </c>
      <c r="F12" s="137" t="s">
        <v>19</v>
      </c>
      <c r="I12" s="138" t="s">
        <v>20</v>
      </c>
      <c r="J12" s="139" t="str">
        <f>'Rekapitulácia stavby'!AN8</f>
        <v>17. 5. 2019</v>
      </c>
      <c r="L12" s="39"/>
    </row>
    <row r="13" s="1" customFormat="1" ht="10.8" customHeight="1">
      <c r="B13" s="39"/>
      <c r="I13" s="135"/>
      <c r="L13" s="39"/>
    </row>
    <row r="14" s="1" customFormat="1" ht="12" customHeight="1">
      <c r="B14" s="39"/>
      <c r="D14" s="133" t="s">
        <v>22</v>
      </c>
      <c r="I14" s="138" t="s">
        <v>23</v>
      </c>
      <c r="J14" s="137" t="s">
        <v>1</v>
      </c>
      <c r="L14" s="39"/>
    </row>
    <row r="15" s="1" customFormat="1" ht="18" customHeight="1">
      <c r="B15" s="39"/>
      <c r="E15" s="137" t="s">
        <v>24</v>
      </c>
      <c r="I15" s="138" t="s">
        <v>25</v>
      </c>
      <c r="J15" s="137" t="s">
        <v>1</v>
      </c>
      <c r="L15" s="39"/>
    </row>
    <row r="16" s="1" customFormat="1" ht="6.96" customHeight="1">
      <c r="B16" s="39"/>
      <c r="I16" s="135"/>
      <c r="L16" s="39"/>
    </row>
    <row r="17" s="1" customFormat="1" ht="12" customHeight="1">
      <c r="B17" s="39"/>
      <c r="D17" s="133" t="s">
        <v>26</v>
      </c>
      <c r="I17" s="138" t="s">
        <v>23</v>
      </c>
      <c r="J17" s="29" t="str">
        <f>'Rekapitulácia stavby'!AN13</f>
        <v>Vyplň údaj</v>
      </c>
      <c r="L17" s="39"/>
    </row>
    <row r="18" s="1" customFormat="1" ht="18" customHeight="1">
      <c r="B18" s="39"/>
      <c r="E18" s="29" t="str">
        <f>'Rekapitulácia stavby'!E14</f>
        <v>Vyplň údaj</v>
      </c>
      <c r="F18" s="137"/>
      <c r="G18" s="137"/>
      <c r="H18" s="137"/>
      <c r="I18" s="138" t="s">
        <v>25</v>
      </c>
      <c r="J18" s="29" t="str">
        <f>'Rekapitulácia stavby'!AN14</f>
        <v>Vyplň údaj</v>
      </c>
      <c r="L18" s="39"/>
    </row>
    <row r="19" s="1" customFormat="1" ht="6.96" customHeight="1">
      <c r="B19" s="39"/>
      <c r="I19" s="135"/>
      <c r="L19" s="39"/>
    </row>
    <row r="20" s="1" customFormat="1" ht="12" customHeight="1">
      <c r="B20" s="39"/>
      <c r="D20" s="133" t="s">
        <v>28</v>
      </c>
      <c r="I20" s="138" t="s">
        <v>23</v>
      </c>
      <c r="J20" s="137" t="s">
        <v>1</v>
      </c>
      <c r="L20" s="39"/>
    </row>
    <row r="21" s="1" customFormat="1" ht="18" customHeight="1">
      <c r="B21" s="39"/>
      <c r="E21" s="137" t="s">
        <v>29</v>
      </c>
      <c r="I21" s="138" t="s">
        <v>25</v>
      </c>
      <c r="J21" s="137" t="s">
        <v>1</v>
      </c>
      <c r="L21" s="39"/>
    </row>
    <row r="22" s="1" customFormat="1" ht="6.96" customHeight="1">
      <c r="B22" s="39"/>
      <c r="I22" s="135"/>
      <c r="L22" s="39"/>
    </row>
    <row r="23" s="1" customFormat="1" ht="12" customHeight="1">
      <c r="B23" s="39"/>
      <c r="D23" s="133" t="s">
        <v>32</v>
      </c>
      <c r="I23" s="138" t="s">
        <v>23</v>
      </c>
      <c r="J23" s="137" t="str">
        <f>IF('Rekapitulácia stavby'!AN19="","",'Rekapitulácia stavby'!AN19)</f>
        <v/>
      </c>
      <c r="L23" s="39"/>
    </row>
    <row r="24" s="1" customFormat="1" ht="18" customHeight="1">
      <c r="B24" s="39"/>
      <c r="E24" s="137" t="str">
        <f>IF('Rekapitulácia stavby'!E20="","",'Rekapitulácia stavby'!E20)</f>
        <v xml:space="preserve"> </v>
      </c>
      <c r="I24" s="138" t="s">
        <v>25</v>
      </c>
      <c r="J24" s="137" t="str">
        <f>IF('Rekapitulácia stavby'!AN20="","",'Rekapitulácia stavby'!AN20)</f>
        <v/>
      </c>
      <c r="L24" s="39"/>
    </row>
    <row r="25" s="1" customFormat="1" ht="6.96" customHeight="1">
      <c r="B25" s="39"/>
      <c r="I25" s="135"/>
      <c r="L25" s="39"/>
    </row>
    <row r="26" s="1" customFormat="1" ht="12" customHeight="1">
      <c r="B26" s="39"/>
      <c r="D26" s="133" t="s">
        <v>34</v>
      </c>
      <c r="I26" s="135"/>
      <c r="L26" s="39"/>
    </row>
    <row r="27" s="7" customFormat="1" ht="16.5" customHeight="1">
      <c r="B27" s="140"/>
      <c r="E27" s="141" t="s">
        <v>1</v>
      </c>
      <c r="F27" s="141"/>
      <c r="G27" s="141"/>
      <c r="H27" s="141"/>
      <c r="I27" s="142"/>
      <c r="L27" s="140"/>
    </row>
    <row r="28" s="1" customFormat="1" ht="6.96" customHeight="1">
      <c r="B28" s="39"/>
      <c r="I28" s="135"/>
      <c r="L28" s="39"/>
    </row>
    <row r="29" s="1" customFormat="1" ht="6.96" customHeight="1">
      <c r="B29" s="39"/>
      <c r="D29" s="74"/>
      <c r="E29" s="74"/>
      <c r="F29" s="74"/>
      <c r="G29" s="74"/>
      <c r="H29" s="74"/>
      <c r="I29" s="143"/>
      <c r="J29" s="74"/>
      <c r="K29" s="74"/>
      <c r="L29" s="39"/>
    </row>
    <row r="30" s="1" customFormat="1" ht="25.44" customHeight="1">
      <c r="B30" s="39"/>
      <c r="D30" s="144" t="s">
        <v>35</v>
      </c>
      <c r="I30" s="135"/>
      <c r="J30" s="145">
        <f>ROUND(J120, 2)</f>
        <v>0</v>
      </c>
      <c r="L30" s="39"/>
    </row>
    <row r="31" s="1" customFormat="1" ht="6.96" customHeight="1">
      <c r="B31" s="39"/>
      <c r="D31" s="74"/>
      <c r="E31" s="74"/>
      <c r="F31" s="74"/>
      <c r="G31" s="74"/>
      <c r="H31" s="74"/>
      <c r="I31" s="143"/>
      <c r="J31" s="74"/>
      <c r="K31" s="74"/>
      <c r="L31" s="39"/>
    </row>
    <row r="32" s="1" customFormat="1" ht="14.4" customHeight="1">
      <c r="B32" s="39"/>
      <c r="F32" s="146" t="s">
        <v>37</v>
      </c>
      <c r="I32" s="147" t="s">
        <v>36</v>
      </c>
      <c r="J32" s="146" t="s">
        <v>38</v>
      </c>
      <c r="L32" s="39"/>
    </row>
    <row r="33" s="1" customFormat="1" ht="14.4" customHeight="1">
      <c r="B33" s="39"/>
      <c r="D33" s="148" t="s">
        <v>39</v>
      </c>
      <c r="E33" s="133" t="s">
        <v>40</v>
      </c>
      <c r="F33" s="149">
        <f>ROUND((SUM(BE120:BE152)),  2)</f>
        <v>0</v>
      </c>
      <c r="I33" s="150">
        <v>0.20000000000000001</v>
      </c>
      <c r="J33" s="149">
        <f>ROUND(((SUM(BE120:BE152))*I33),  2)</f>
        <v>0</v>
      </c>
      <c r="L33" s="39"/>
    </row>
    <row r="34" s="1" customFormat="1" ht="14.4" customHeight="1">
      <c r="B34" s="39"/>
      <c r="E34" s="133" t="s">
        <v>41</v>
      </c>
      <c r="F34" s="149">
        <f>ROUND((SUM(BF120:BF152)),  2)</f>
        <v>0</v>
      </c>
      <c r="I34" s="150">
        <v>0.20000000000000001</v>
      </c>
      <c r="J34" s="149">
        <f>ROUND(((SUM(BF120:BF152))*I34),  2)</f>
        <v>0</v>
      </c>
      <c r="L34" s="39"/>
    </row>
    <row r="35" hidden="1" s="1" customFormat="1" ht="14.4" customHeight="1">
      <c r="B35" s="39"/>
      <c r="E35" s="133" t="s">
        <v>42</v>
      </c>
      <c r="F35" s="149">
        <f>ROUND((SUM(BG120:BG152)),  2)</f>
        <v>0</v>
      </c>
      <c r="I35" s="150">
        <v>0.20000000000000001</v>
      </c>
      <c r="J35" s="149">
        <f>0</f>
        <v>0</v>
      </c>
      <c r="L35" s="39"/>
    </row>
    <row r="36" hidden="1" s="1" customFormat="1" ht="14.4" customHeight="1">
      <c r="B36" s="39"/>
      <c r="E36" s="133" t="s">
        <v>43</v>
      </c>
      <c r="F36" s="149">
        <f>ROUND((SUM(BH120:BH152)),  2)</f>
        <v>0</v>
      </c>
      <c r="I36" s="150">
        <v>0.20000000000000001</v>
      </c>
      <c r="J36" s="149">
        <f>0</f>
        <v>0</v>
      </c>
      <c r="L36" s="39"/>
    </row>
    <row r="37" hidden="1" s="1" customFormat="1" ht="14.4" customHeight="1">
      <c r="B37" s="39"/>
      <c r="E37" s="133" t="s">
        <v>44</v>
      </c>
      <c r="F37" s="149">
        <f>ROUND((SUM(BI120:BI152)),  2)</f>
        <v>0</v>
      </c>
      <c r="I37" s="150">
        <v>0</v>
      </c>
      <c r="J37" s="149">
        <f>0</f>
        <v>0</v>
      </c>
      <c r="L37" s="39"/>
    </row>
    <row r="38" s="1" customFormat="1" ht="6.96" customHeight="1">
      <c r="B38" s="39"/>
      <c r="I38" s="135"/>
      <c r="L38" s="39"/>
    </row>
    <row r="39" s="1" customFormat="1" ht="25.44" customHeight="1">
      <c r="B39" s="39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6"/>
      <c r="J39" s="157">
        <f>SUM(J30:J37)</f>
        <v>0</v>
      </c>
      <c r="K39" s="158"/>
      <c r="L39" s="39"/>
    </row>
    <row r="40" s="1" customFormat="1" ht="14.4" customHeight="1">
      <c r="B40" s="39"/>
      <c r="I40" s="135"/>
      <c r="L40" s="39"/>
    </row>
    <row r="41" ht="14.4" customHeight="1">
      <c r="B41" s="16"/>
      <c r="L41" s="16"/>
    </row>
    <row r="42" ht="14.4" customHeight="1">
      <c r="B42" s="16"/>
      <c r="L42" s="16"/>
    </row>
    <row r="43" ht="14.4" customHeight="1">
      <c r="B43" s="16"/>
      <c r="L43" s="16"/>
    </row>
    <row r="44" ht="14.4" customHeight="1">
      <c r="B44" s="16"/>
      <c r="L44" s="16"/>
    </row>
    <row r="45" ht="14.4" customHeight="1">
      <c r="B45" s="16"/>
      <c r="L45" s="16"/>
    </row>
    <row r="46" ht="14.4" customHeight="1">
      <c r="B46" s="16"/>
      <c r="L46" s="16"/>
    </row>
    <row r="47" ht="14.4" customHeight="1">
      <c r="B47" s="16"/>
      <c r="L47" s="16"/>
    </row>
    <row r="48" ht="14.4" customHeight="1">
      <c r="B48" s="16"/>
      <c r="L48" s="16"/>
    </row>
    <row r="49" ht="14.4" customHeight="1">
      <c r="B49" s="16"/>
      <c r="L49" s="16"/>
    </row>
    <row r="50" s="1" customFormat="1" ht="14.4" customHeight="1">
      <c r="B50" s="39"/>
      <c r="D50" s="159" t="s">
        <v>48</v>
      </c>
      <c r="E50" s="160"/>
      <c r="F50" s="160"/>
      <c r="G50" s="159" t="s">
        <v>49</v>
      </c>
      <c r="H50" s="160"/>
      <c r="I50" s="161"/>
      <c r="J50" s="160"/>
      <c r="K50" s="160"/>
      <c r="L50" s="3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1" customFormat="1">
      <c r="B61" s="39"/>
      <c r="D61" s="162" t="s">
        <v>50</v>
      </c>
      <c r="E61" s="163"/>
      <c r="F61" s="164" t="s">
        <v>51</v>
      </c>
      <c r="G61" s="162" t="s">
        <v>50</v>
      </c>
      <c r="H61" s="163"/>
      <c r="I61" s="165"/>
      <c r="J61" s="166" t="s">
        <v>51</v>
      </c>
      <c r="K61" s="163"/>
      <c r="L61" s="39"/>
    </row>
    <row r="62">
      <c r="B62" s="16"/>
      <c r="L62" s="16"/>
    </row>
    <row r="63">
      <c r="B63" s="16"/>
      <c r="L63" s="16"/>
    </row>
    <row r="64">
      <c r="B64" s="16"/>
      <c r="L64" s="16"/>
    </row>
    <row r="65" s="1" customFormat="1">
      <c r="B65" s="39"/>
      <c r="D65" s="159" t="s">
        <v>52</v>
      </c>
      <c r="E65" s="160"/>
      <c r="F65" s="160"/>
      <c r="G65" s="159" t="s">
        <v>53</v>
      </c>
      <c r="H65" s="160"/>
      <c r="I65" s="161"/>
      <c r="J65" s="160"/>
      <c r="K65" s="160"/>
      <c r="L65" s="39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1" customFormat="1">
      <c r="B76" s="39"/>
      <c r="D76" s="162" t="s">
        <v>50</v>
      </c>
      <c r="E76" s="163"/>
      <c r="F76" s="164" t="s">
        <v>51</v>
      </c>
      <c r="G76" s="162" t="s">
        <v>50</v>
      </c>
      <c r="H76" s="163"/>
      <c r="I76" s="165"/>
      <c r="J76" s="166" t="s">
        <v>51</v>
      </c>
      <c r="K76" s="163"/>
      <c r="L76" s="39"/>
    </row>
    <row r="77" s="1" customFormat="1" ht="14.4" customHeight="1">
      <c r="B77" s="167"/>
      <c r="C77" s="168"/>
      <c r="D77" s="168"/>
      <c r="E77" s="168"/>
      <c r="F77" s="168"/>
      <c r="G77" s="168"/>
      <c r="H77" s="168"/>
      <c r="I77" s="169"/>
      <c r="J77" s="168"/>
      <c r="K77" s="168"/>
      <c r="L77" s="39"/>
    </row>
    <row r="81" s="1" customFormat="1" ht="6.96" customHeight="1">
      <c r="B81" s="170"/>
      <c r="C81" s="171"/>
      <c r="D81" s="171"/>
      <c r="E81" s="171"/>
      <c r="F81" s="171"/>
      <c r="G81" s="171"/>
      <c r="H81" s="171"/>
      <c r="I81" s="172"/>
      <c r="J81" s="171"/>
      <c r="K81" s="171"/>
      <c r="L81" s="39"/>
    </row>
    <row r="82" s="1" customFormat="1" ht="24.96" customHeight="1">
      <c r="B82" s="34"/>
      <c r="C82" s="19" t="s">
        <v>91</v>
      </c>
      <c r="D82" s="35"/>
      <c r="E82" s="35"/>
      <c r="F82" s="35"/>
      <c r="G82" s="35"/>
      <c r="H82" s="35"/>
      <c r="I82" s="135"/>
      <c r="J82" s="35"/>
      <c r="K82" s="35"/>
      <c r="L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135"/>
      <c r="J83" s="35"/>
      <c r="K83" s="35"/>
      <c r="L83" s="39"/>
    </row>
    <row r="84" s="1" customFormat="1" ht="12" customHeight="1">
      <c r="B84" s="34"/>
      <c r="C84" s="28" t="s">
        <v>14</v>
      </c>
      <c r="D84" s="35"/>
      <c r="E84" s="35"/>
      <c r="F84" s="35"/>
      <c r="G84" s="35"/>
      <c r="H84" s="35"/>
      <c r="I84" s="135"/>
      <c r="J84" s="35"/>
      <c r="K84" s="35"/>
      <c r="L84" s="39"/>
    </row>
    <row r="85" s="1" customFormat="1" ht="16.5" customHeight="1">
      <c r="B85" s="34"/>
      <c r="C85" s="35"/>
      <c r="D85" s="35"/>
      <c r="E85" s="173" t="str">
        <f>E7</f>
        <v xml:space="preserve">Školský internát B. Bystrica -  rekonštrukcia objektov - zníženie energetickej náročnosti</v>
      </c>
      <c r="F85" s="28"/>
      <c r="G85" s="28"/>
      <c r="H85" s="28"/>
      <c r="I85" s="135"/>
      <c r="J85" s="35"/>
      <c r="K85" s="35"/>
      <c r="L85" s="39"/>
    </row>
    <row r="86" s="1" customFormat="1" ht="12" customHeight="1">
      <c r="B86" s="34"/>
      <c r="C86" s="28" t="s">
        <v>89</v>
      </c>
      <c r="D86" s="35"/>
      <c r="E86" s="35"/>
      <c r="F86" s="35"/>
      <c r="G86" s="35"/>
      <c r="H86" s="35"/>
      <c r="I86" s="135"/>
      <c r="J86" s="35"/>
      <c r="K86" s="35"/>
      <c r="L86" s="39"/>
    </row>
    <row r="87" s="1" customFormat="1" ht="16.5" customHeight="1">
      <c r="B87" s="34"/>
      <c r="C87" s="35"/>
      <c r="D87" s="35"/>
      <c r="E87" s="67" t="str">
        <f>E9</f>
        <v>E - Elektroinštalácia - výmena svietidiel</v>
      </c>
      <c r="F87" s="35"/>
      <c r="G87" s="35"/>
      <c r="H87" s="35"/>
      <c r="I87" s="135"/>
      <c r="J87" s="35"/>
      <c r="K87" s="35"/>
      <c r="L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135"/>
      <c r="J88" s="35"/>
      <c r="K88" s="35"/>
      <c r="L88" s="39"/>
    </row>
    <row r="89" s="1" customFormat="1" ht="12" customHeight="1">
      <c r="B89" s="34"/>
      <c r="C89" s="28" t="s">
        <v>18</v>
      </c>
      <c r="D89" s="35"/>
      <c r="E89" s="35"/>
      <c r="F89" s="23" t="str">
        <f>F12</f>
        <v>Banská Bystrica</v>
      </c>
      <c r="G89" s="35"/>
      <c r="H89" s="35"/>
      <c r="I89" s="138" t="s">
        <v>20</v>
      </c>
      <c r="J89" s="70" t="str">
        <f>IF(J12="","",J12)</f>
        <v>17. 5. 2019</v>
      </c>
      <c r="K89" s="35"/>
      <c r="L89" s="39"/>
    </row>
    <row r="90" s="1" customFormat="1" ht="6.96" customHeight="1">
      <c r="B90" s="34"/>
      <c r="C90" s="35"/>
      <c r="D90" s="35"/>
      <c r="E90" s="35"/>
      <c r="F90" s="35"/>
      <c r="G90" s="35"/>
      <c r="H90" s="35"/>
      <c r="I90" s="135"/>
      <c r="J90" s="35"/>
      <c r="K90" s="35"/>
      <c r="L90" s="39"/>
    </row>
    <row r="91" s="1" customFormat="1" ht="15.15" customHeight="1">
      <c r="B91" s="34"/>
      <c r="C91" s="28" t="s">
        <v>22</v>
      </c>
      <c r="D91" s="35"/>
      <c r="E91" s="35"/>
      <c r="F91" s="23" t="str">
        <f>E15</f>
        <v>Školský internát, Internátna č. 4, B.B.</v>
      </c>
      <c r="G91" s="35"/>
      <c r="H91" s="35"/>
      <c r="I91" s="138" t="s">
        <v>28</v>
      </c>
      <c r="J91" s="32" t="str">
        <f>E21</f>
        <v>Kotrle Antonín</v>
      </c>
      <c r="K91" s="35"/>
      <c r="L91" s="39"/>
    </row>
    <row r="92" s="1" customFormat="1" ht="15.15" customHeight="1">
      <c r="B92" s="34"/>
      <c r="C92" s="28" t="s">
        <v>26</v>
      </c>
      <c r="D92" s="35"/>
      <c r="E92" s="35"/>
      <c r="F92" s="23" t="str">
        <f>IF(E18="","",E18)</f>
        <v>Vyplň údaj</v>
      </c>
      <c r="G92" s="35"/>
      <c r="H92" s="35"/>
      <c r="I92" s="138" t="s">
        <v>32</v>
      </c>
      <c r="J92" s="32" t="str">
        <f>E24</f>
        <v xml:space="preserve"> </v>
      </c>
      <c r="K92" s="35"/>
      <c r="L92" s="39"/>
    </row>
    <row r="93" s="1" customFormat="1" ht="10.32" customHeight="1">
      <c r="B93" s="34"/>
      <c r="C93" s="35"/>
      <c r="D93" s="35"/>
      <c r="E93" s="35"/>
      <c r="F93" s="35"/>
      <c r="G93" s="35"/>
      <c r="H93" s="35"/>
      <c r="I93" s="135"/>
      <c r="J93" s="35"/>
      <c r="K93" s="35"/>
      <c r="L93" s="39"/>
    </row>
    <row r="94" s="1" customFormat="1" ht="29.28" customHeight="1">
      <c r="B94" s="34"/>
      <c r="C94" s="174" t="s">
        <v>92</v>
      </c>
      <c r="D94" s="175"/>
      <c r="E94" s="175"/>
      <c r="F94" s="175"/>
      <c r="G94" s="175"/>
      <c r="H94" s="175"/>
      <c r="I94" s="176"/>
      <c r="J94" s="177" t="s">
        <v>93</v>
      </c>
      <c r="K94" s="175"/>
      <c r="L94" s="39"/>
    </row>
    <row r="95" s="1" customFormat="1" ht="10.32" customHeight="1">
      <c r="B95" s="34"/>
      <c r="C95" s="35"/>
      <c r="D95" s="35"/>
      <c r="E95" s="35"/>
      <c r="F95" s="35"/>
      <c r="G95" s="35"/>
      <c r="H95" s="35"/>
      <c r="I95" s="135"/>
      <c r="J95" s="35"/>
      <c r="K95" s="35"/>
      <c r="L95" s="39"/>
    </row>
    <row r="96" s="1" customFormat="1" ht="22.8" customHeight="1">
      <c r="B96" s="34"/>
      <c r="C96" s="178" t="s">
        <v>94</v>
      </c>
      <c r="D96" s="35"/>
      <c r="E96" s="35"/>
      <c r="F96" s="35"/>
      <c r="G96" s="35"/>
      <c r="H96" s="35"/>
      <c r="I96" s="135"/>
      <c r="J96" s="101">
        <f>J120</f>
        <v>0</v>
      </c>
      <c r="K96" s="35"/>
      <c r="L96" s="39"/>
      <c r="AU96" s="13" t="s">
        <v>95</v>
      </c>
    </row>
    <row r="97" s="8" customFormat="1" ht="24.96" customHeight="1">
      <c r="B97" s="179"/>
      <c r="C97" s="180"/>
      <c r="D97" s="181" t="s">
        <v>99</v>
      </c>
      <c r="E97" s="182"/>
      <c r="F97" s="182"/>
      <c r="G97" s="182"/>
      <c r="H97" s="182"/>
      <c r="I97" s="183"/>
      <c r="J97" s="184">
        <f>J121</f>
        <v>0</v>
      </c>
      <c r="K97" s="180"/>
      <c r="L97" s="185"/>
    </row>
    <row r="98" s="9" customFormat="1" ht="19.92" customHeight="1">
      <c r="B98" s="186"/>
      <c r="C98" s="187"/>
      <c r="D98" s="188" t="s">
        <v>100</v>
      </c>
      <c r="E98" s="189"/>
      <c r="F98" s="189"/>
      <c r="G98" s="189"/>
      <c r="H98" s="189"/>
      <c r="I98" s="190"/>
      <c r="J98" s="191">
        <f>J122</f>
        <v>0</v>
      </c>
      <c r="K98" s="187"/>
      <c r="L98" s="192"/>
    </row>
    <row r="99" s="9" customFormat="1" ht="19.92" customHeight="1">
      <c r="B99" s="186"/>
      <c r="C99" s="187"/>
      <c r="D99" s="188" t="s">
        <v>102</v>
      </c>
      <c r="E99" s="189"/>
      <c r="F99" s="189"/>
      <c r="G99" s="189"/>
      <c r="H99" s="189"/>
      <c r="I99" s="190"/>
      <c r="J99" s="191">
        <f>J148</f>
        <v>0</v>
      </c>
      <c r="K99" s="187"/>
      <c r="L99" s="192"/>
    </row>
    <row r="100" s="8" customFormat="1" ht="24.96" customHeight="1">
      <c r="B100" s="179"/>
      <c r="C100" s="180"/>
      <c r="D100" s="181" t="s">
        <v>103</v>
      </c>
      <c r="E100" s="182"/>
      <c r="F100" s="182"/>
      <c r="G100" s="182"/>
      <c r="H100" s="182"/>
      <c r="I100" s="183"/>
      <c r="J100" s="184">
        <f>J150</f>
        <v>0</v>
      </c>
      <c r="K100" s="180"/>
      <c r="L100" s="185"/>
    </row>
    <row r="101" s="1" customFormat="1" ht="21.84" customHeight="1">
      <c r="B101" s="34"/>
      <c r="C101" s="35"/>
      <c r="D101" s="35"/>
      <c r="E101" s="35"/>
      <c r="F101" s="35"/>
      <c r="G101" s="35"/>
      <c r="H101" s="35"/>
      <c r="I101" s="135"/>
      <c r="J101" s="35"/>
      <c r="K101" s="35"/>
      <c r="L101" s="39"/>
    </row>
    <row r="102" s="1" customFormat="1" ht="6.96" customHeight="1">
      <c r="B102" s="57"/>
      <c r="C102" s="58"/>
      <c r="D102" s="58"/>
      <c r="E102" s="58"/>
      <c r="F102" s="58"/>
      <c r="G102" s="58"/>
      <c r="H102" s="58"/>
      <c r="I102" s="169"/>
      <c r="J102" s="58"/>
      <c r="K102" s="58"/>
      <c r="L102" s="39"/>
    </row>
    <row r="106" s="1" customFormat="1" ht="6.96" customHeight="1">
      <c r="B106" s="59"/>
      <c r="C106" s="60"/>
      <c r="D106" s="60"/>
      <c r="E106" s="60"/>
      <c r="F106" s="60"/>
      <c r="G106" s="60"/>
      <c r="H106" s="60"/>
      <c r="I106" s="172"/>
      <c r="J106" s="60"/>
      <c r="K106" s="60"/>
      <c r="L106" s="39"/>
    </row>
    <row r="107" s="1" customFormat="1" ht="24.96" customHeight="1">
      <c r="B107" s="34"/>
      <c r="C107" s="19" t="s">
        <v>104</v>
      </c>
      <c r="D107" s="35"/>
      <c r="E107" s="35"/>
      <c r="F107" s="35"/>
      <c r="G107" s="35"/>
      <c r="H107" s="35"/>
      <c r="I107" s="135"/>
      <c r="J107" s="35"/>
      <c r="K107" s="35"/>
      <c r="L107" s="39"/>
    </row>
    <row r="108" s="1" customFormat="1" ht="6.96" customHeight="1">
      <c r="B108" s="34"/>
      <c r="C108" s="35"/>
      <c r="D108" s="35"/>
      <c r="E108" s="35"/>
      <c r="F108" s="35"/>
      <c r="G108" s="35"/>
      <c r="H108" s="35"/>
      <c r="I108" s="135"/>
      <c r="J108" s="35"/>
      <c r="K108" s="35"/>
      <c r="L108" s="39"/>
    </row>
    <row r="109" s="1" customFormat="1" ht="12" customHeight="1">
      <c r="B109" s="34"/>
      <c r="C109" s="28" t="s">
        <v>14</v>
      </c>
      <c r="D109" s="35"/>
      <c r="E109" s="35"/>
      <c r="F109" s="35"/>
      <c r="G109" s="35"/>
      <c r="H109" s="35"/>
      <c r="I109" s="135"/>
      <c r="J109" s="35"/>
      <c r="K109" s="35"/>
      <c r="L109" s="39"/>
    </row>
    <row r="110" s="1" customFormat="1" ht="16.5" customHeight="1">
      <c r="B110" s="34"/>
      <c r="C110" s="35"/>
      <c r="D110" s="35"/>
      <c r="E110" s="173" t="str">
        <f>E7</f>
        <v xml:space="preserve">Školský internát B. Bystrica -  rekonštrukcia objektov - zníženie energetickej náročnosti</v>
      </c>
      <c r="F110" s="28"/>
      <c r="G110" s="28"/>
      <c r="H110" s="28"/>
      <c r="I110" s="135"/>
      <c r="J110" s="35"/>
      <c r="K110" s="35"/>
      <c r="L110" s="39"/>
    </row>
    <row r="111" s="1" customFormat="1" ht="12" customHeight="1">
      <c r="B111" s="34"/>
      <c r="C111" s="28" t="s">
        <v>89</v>
      </c>
      <c r="D111" s="35"/>
      <c r="E111" s="35"/>
      <c r="F111" s="35"/>
      <c r="G111" s="35"/>
      <c r="H111" s="35"/>
      <c r="I111" s="135"/>
      <c r="J111" s="35"/>
      <c r="K111" s="35"/>
      <c r="L111" s="39"/>
    </row>
    <row r="112" s="1" customFormat="1" ht="16.5" customHeight="1">
      <c r="B112" s="34"/>
      <c r="C112" s="35"/>
      <c r="D112" s="35"/>
      <c r="E112" s="67" t="str">
        <f>E9</f>
        <v>E - Elektroinštalácia - výmena svietidiel</v>
      </c>
      <c r="F112" s="35"/>
      <c r="G112" s="35"/>
      <c r="H112" s="35"/>
      <c r="I112" s="135"/>
      <c r="J112" s="35"/>
      <c r="K112" s="35"/>
      <c r="L112" s="39"/>
    </row>
    <row r="113" s="1" customFormat="1" ht="6.96" customHeight="1">
      <c r="B113" s="34"/>
      <c r="C113" s="35"/>
      <c r="D113" s="35"/>
      <c r="E113" s="35"/>
      <c r="F113" s="35"/>
      <c r="G113" s="35"/>
      <c r="H113" s="35"/>
      <c r="I113" s="135"/>
      <c r="J113" s="35"/>
      <c r="K113" s="35"/>
      <c r="L113" s="39"/>
    </row>
    <row r="114" s="1" customFormat="1" ht="12" customHeight="1">
      <c r="B114" s="34"/>
      <c r="C114" s="28" t="s">
        <v>18</v>
      </c>
      <c r="D114" s="35"/>
      <c r="E114" s="35"/>
      <c r="F114" s="23" t="str">
        <f>F12</f>
        <v>Banská Bystrica</v>
      </c>
      <c r="G114" s="35"/>
      <c r="H114" s="35"/>
      <c r="I114" s="138" t="s">
        <v>20</v>
      </c>
      <c r="J114" s="70" t="str">
        <f>IF(J12="","",J12)</f>
        <v>17. 5. 2019</v>
      </c>
      <c r="K114" s="35"/>
      <c r="L114" s="39"/>
    </row>
    <row r="115" s="1" customFormat="1" ht="6.96" customHeight="1">
      <c r="B115" s="34"/>
      <c r="C115" s="35"/>
      <c r="D115" s="35"/>
      <c r="E115" s="35"/>
      <c r="F115" s="35"/>
      <c r="G115" s="35"/>
      <c r="H115" s="35"/>
      <c r="I115" s="135"/>
      <c r="J115" s="35"/>
      <c r="K115" s="35"/>
      <c r="L115" s="39"/>
    </row>
    <row r="116" s="1" customFormat="1" ht="15.15" customHeight="1">
      <c r="B116" s="34"/>
      <c r="C116" s="28" t="s">
        <v>22</v>
      </c>
      <c r="D116" s="35"/>
      <c r="E116" s="35"/>
      <c r="F116" s="23" t="str">
        <f>E15</f>
        <v>Školský internát, Internátna č. 4, B.B.</v>
      </c>
      <c r="G116" s="35"/>
      <c r="H116" s="35"/>
      <c r="I116" s="138" t="s">
        <v>28</v>
      </c>
      <c r="J116" s="32" t="str">
        <f>E21</f>
        <v>Kotrle Antonín</v>
      </c>
      <c r="K116" s="35"/>
      <c r="L116" s="39"/>
    </row>
    <row r="117" s="1" customFormat="1" ht="15.15" customHeight="1">
      <c r="B117" s="34"/>
      <c r="C117" s="28" t="s">
        <v>26</v>
      </c>
      <c r="D117" s="35"/>
      <c r="E117" s="35"/>
      <c r="F117" s="23" t="str">
        <f>IF(E18="","",E18)</f>
        <v>Vyplň údaj</v>
      </c>
      <c r="G117" s="35"/>
      <c r="H117" s="35"/>
      <c r="I117" s="138" t="s">
        <v>32</v>
      </c>
      <c r="J117" s="32" t="str">
        <f>E24</f>
        <v xml:space="preserve"> </v>
      </c>
      <c r="K117" s="35"/>
      <c r="L117" s="39"/>
    </row>
    <row r="118" s="1" customFormat="1" ht="10.32" customHeight="1">
      <c r="B118" s="34"/>
      <c r="C118" s="35"/>
      <c r="D118" s="35"/>
      <c r="E118" s="35"/>
      <c r="F118" s="35"/>
      <c r="G118" s="35"/>
      <c r="H118" s="35"/>
      <c r="I118" s="135"/>
      <c r="J118" s="35"/>
      <c r="K118" s="35"/>
      <c r="L118" s="39"/>
    </row>
    <row r="119" s="10" customFormat="1" ht="29.28" customHeight="1">
      <c r="B119" s="193"/>
      <c r="C119" s="194" t="s">
        <v>105</v>
      </c>
      <c r="D119" s="195" t="s">
        <v>60</v>
      </c>
      <c r="E119" s="195" t="s">
        <v>56</v>
      </c>
      <c r="F119" s="195" t="s">
        <v>57</v>
      </c>
      <c r="G119" s="195" t="s">
        <v>106</v>
      </c>
      <c r="H119" s="195" t="s">
        <v>107</v>
      </c>
      <c r="I119" s="196" t="s">
        <v>108</v>
      </c>
      <c r="J119" s="197" t="s">
        <v>93</v>
      </c>
      <c r="K119" s="198" t="s">
        <v>109</v>
      </c>
      <c r="L119" s="199"/>
      <c r="M119" s="91" t="s">
        <v>1</v>
      </c>
      <c r="N119" s="92" t="s">
        <v>39</v>
      </c>
      <c r="O119" s="92" t="s">
        <v>110</v>
      </c>
      <c r="P119" s="92" t="s">
        <v>111</v>
      </c>
      <c r="Q119" s="92" t="s">
        <v>112</v>
      </c>
      <c r="R119" s="92" t="s">
        <v>113</v>
      </c>
      <c r="S119" s="92" t="s">
        <v>114</v>
      </c>
      <c r="T119" s="93" t="s">
        <v>115</v>
      </c>
    </row>
    <row r="120" s="1" customFormat="1" ht="22.8" customHeight="1">
      <c r="B120" s="34"/>
      <c r="C120" s="98" t="s">
        <v>94</v>
      </c>
      <c r="D120" s="35"/>
      <c r="E120" s="35"/>
      <c r="F120" s="35"/>
      <c r="G120" s="35"/>
      <c r="H120" s="35"/>
      <c r="I120" s="135"/>
      <c r="J120" s="200">
        <f>BK120</f>
        <v>0</v>
      </c>
      <c r="K120" s="35"/>
      <c r="L120" s="39"/>
      <c r="M120" s="94"/>
      <c r="N120" s="95"/>
      <c r="O120" s="95"/>
      <c r="P120" s="201">
        <f>P121+P150</f>
        <v>0</v>
      </c>
      <c r="Q120" s="95"/>
      <c r="R120" s="201">
        <f>R121+R150</f>
        <v>0.91227999999999976</v>
      </c>
      <c r="S120" s="95"/>
      <c r="T120" s="202">
        <f>T121+T150</f>
        <v>0</v>
      </c>
      <c r="AT120" s="13" t="s">
        <v>74</v>
      </c>
      <c r="AU120" s="13" t="s">
        <v>95</v>
      </c>
      <c r="BK120" s="203">
        <f>BK121+BK150</f>
        <v>0</v>
      </c>
    </row>
    <row r="121" s="11" customFormat="1" ht="25.92" customHeight="1">
      <c r="B121" s="204"/>
      <c r="C121" s="205"/>
      <c r="D121" s="206" t="s">
        <v>74</v>
      </c>
      <c r="E121" s="207" t="s">
        <v>137</v>
      </c>
      <c r="F121" s="207" t="s">
        <v>142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P122+P148</f>
        <v>0</v>
      </c>
      <c r="Q121" s="212"/>
      <c r="R121" s="213">
        <f>R122+R148</f>
        <v>0.91227999999999976</v>
      </c>
      <c r="S121" s="212"/>
      <c r="T121" s="214">
        <f>T122+T148</f>
        <v>0</v>
      </c>
      <c r="AR121" s="215" t="s">
        <v>129</v>
      </c>
      <c r="AT121" s="216" t="s">
        <v>74</v>
      </c>
      <c r="AU121" s="216" t="s">
        <v>75</v>
      </c>
      <c r="AY121" s="215" t="s">
        <v>118</v>
      </c>
      <c r="BK121" s="217">
        <f>BK122+BK148</f>
        <v>0</v>
      </c>
    </row>
    <row r="122" s="11" customFormat="1" ht="22.8" customHeight="1">
      <c r="B122" s="204"/>
      <c r="C122" s="205"/>
      <c r="D122" s="206" t="s">
        <v>74</v>
      </c>
      <c r="E122" s="218" t="s">
        <v>143</v>
      </c>
      <c r="F122" s="218" t="s">
        <v>144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SUM(P123:P147)</f>
        <v>0</v>
      </c>
      <c r="Q122" s="212"/>
      <c r="R122" s="213">
        <f>SUM(R123:R147)</f>
        <v>0.91227999999999976</v>
      </c>
      <c r="S122" s="212"/>
      <c r="T122" s="214">
        <f>SUM(T123:T147)</f>
        <v>0</v>
      </c>
      <c r="AR122" s="215" t="s">
        <v>129</v>
      </c>
      <c r="AT122" s="216" t="s">
        <v>74</v>
      </c>
      <c r="AU122" s="216" t="s">
        <v>83</v>
      </c>
      <c r="AY122" s="215" t="s">
        <v>118</v>
      </c>
      <c r="BK122" s="217">
        <f>SUM(BK123:BK147)</f>
        <v>0</v>
      </c>
    </row>
    <row r="123" s="1" customFormat="1" ht="24" customHeight="1">
      <c r="B123" s="34"/>
      <c r="C123" s="220" t="s">
        <v>83</v>
      </c>
      <c r="D123" s="220" t="s">
        <v>121</v>
      </c>
      <c r="E123" s="221" t="s">
        <v>312</v>
      </c>
      <c r="F123" s="222" t="s">
        <v>313</v>
      </c>
      <c r="G123" s="223" t="s">
        <v>160</v>
      </c>
      <c r="H123" s="224">
        <v>80</v>
      </c>
      <c r="I123" s="225"/>
      <c r="J123" s="224">
        <f>ROUND(I123*H123,3)</f>
        <v>0</v>
      </c>
      <c r="K123" s="222" t="s">
        <v>125</v>
      </c>
      <c r="L123" s="39"/>
      <c r="M123" s="226" t="s">
        <v>1</v>
      </c>
      <c r="N123" s="227" t="s">
        <v>41</v>
      </c>
      <c r="O123" s="8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AR123" s="230" t="s">
        <v>149</v>
      </c>
      <c r="AT123" s="230" t="s">
        <v>121</v>
      </c>
      <c r="AU123" s="230" t="s">
        <v>127</v>
      </c>
      <c r="AY123" s="13" t="s">
        <v>118</v>
      </c>
      <c r="BE123" s="231">
        <f>IF(N123="základná",J123,0)</f>
        <v>0</v>
      </c>
      <c r="BF123" s="231">
        <f>IF(N123="znížená",J123,0)</f>
        <v>0</v>
      </c>
      <c r="BG123" s="231">
        <f>IF(N123="zákl. prenesená",J123,0)</f>
        <v>0</v>
      </c>
      <c r="BH123" s="231">
        <f>IF(N123="zníž. prenesená",J123,0)</f>
        <v>0</v>
      </c>
      <c r="BI123" s="231">
        <f>IF(N123="nulová",J123,0)</f>
        <v>0</v>
      </c>
      <c r="BJ123" s="13" t="s">
        <v>127</v>
      </c>
      <c r="BK123" s="232">
        <f>ROUND(I123*H123,3)</f>
        <v>0</v>
      </c>
      <c r="BL123" s="13" t="s">
        <v>149</v>
      </c>
      <c r="BM123" s="230" t="s">
        <v>314</v>
      </c>
    </row>
    <row r="124" s="1" customFormat="1" ht="16.5" customHeight="1">
      <c r="B124" s="34"/>
      <c r="C124" s="233" t="s">
        <v>127</v>
      </c>
      <c r="D124" s="233" t="s">
        <v>137</v>
      </c>
      <c r="E124" s="234" t="s">
        <v>315</v>
      </c>
      <c r="F124" s="235" t="s">
        <v>316</v>
      </c>
      <c r="G124" s="236" t="s">
        <v>160</v>
      </c>
      <c r="H124" s="237">
        <v>80</v>
      </c>
      <c r="I124" s="238"/>
      <c r="J124" s="237">
        <f>ROUND(I124*H124,3)</f>
        <v>0</v>
      </c>
      <c r="K124" s="235" t="s">
        <v>125</v>
      </c>
      <c r="L124" s="239"/>
      <c r="M124" s="240" t="s">
        <v>1</v>
      </c>
      <c r="N124" s="241" t="s">
        <v>41</v>
      </c>
      <c r="O124" s="82"/>
      <c r="P124" s="228">
        <f>O124*H124</f>
        <v>0</v>
      </c>
      <c r="Q124" s="228">
        <v>0.00016000000000000001</v>
      </c>
      <c r="R124" s="228">
        <f>Q124*H124</f>
        <v>0.012800000000000001</v>
      </c>
      <c r="S124" s="228">
        <v>0</v>
      </c>
      <c r="T124" s="229">
        <f>S124*H124</f>
        <v>0</v>
      </c>
      <c r="AR124" s="230" t="s">
        <v>155</v>
      </c>
      <c r="AT124" s="230" t="s">
        <v>137</v>
      </c>
      <c r="AU124" s="230" t="s">
        <v>127</v>
      </c>
      <c r="AY124" s="13" t="s">
        <v>118</v>
      </c>
      <c r="BE124" s="231">
        <f>IF(N124="základná",J124,0)</f>
        <v>0</v>
      </c>
      <c r="BF124" s="231">
        <f>IF(N124="znížená",J124,0)</f>
        <v>0</v>
      </c>
      <c r="BG124" s="231">
        <f>IF(N124="zákl. prenesená",J124,0)</f>
        <v>0</v>
      </c>
      <c r="BH124" s="231">
        <f>IF(N124="zníž. prenesená",J124,0)</f>
        <v>0</v>
      </c>
      <c r="BI124" s="231">
        <f>IF(N124="nulová",J124,0)</f>
        <v>0</v>
      </c>
      <c r="BJ124" s="13" t="s">
        <v>127</v>
      </c>
      <c r="BK124" s="232">
        <f>ROUND(I124*H124,3)</f>
        <v>0</v>
      </c>
      <c r="BL124" s="13" t="s">
        <v>155</v>
      </c>
      <c r="BM124" s="230" t="s">
        <v>317</v>
      </c>
    </row>
    <row r="125" s="1" customFormat="1" ht="24" customHeight="1">
      <c r="B125" s="34"/>
      <c r="C125" s="220" t="s">
        <v>129</v>
      </c>
      <c r="D125" s="220" t="s">
        <v>121</v>
      </c>
      <c r="E125" s="221" t="s">
        <v>318</v>
      </c>
      <c r="F125" s="222" t="s">
        <v>319</v>
      </c>
      <c r="G125" s="223" t="s">
        <v>148</v>
      </c>
      <c r="H125" s="224">
        <v>46</v>
      </c>
      <c r="I125" s="225"/>
      <c r="J125" s="224">
        <f>ROUND(I125*H125,3)</f>
        <v>0</v>
      </c>
      <c r="K125" s="222" t="s">
        <v>125</v>
      </c>
      <c r="L125" s="39"/>
      <c r="M125" s="226" t="s">
        <v>1</v>
      </c>
      <c r="N125" s="227" t="s">
        <v>41</v>
      </c>
      <c r="O125" s="8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AR125" s="230" t="s">
        <v>149</v>
      </c>
      <c r="AT125" s="230" t="s">
        <v>121</v>
      </c>
      <c r="AU125" s="230" t="s">
        <v>127</v>
      </c>
      <c r="AY125" s="13" t="s">
        <v>118</v>
      </c>
      <c r="BE125" s="231">
        <f>IF(N125="základná",J125,0)</f>
        <v>0</v>
      </c>
      <c r="BF125" s="231">
        <f>IF(N125="znížená",J125,0)</f>
        <v>0</v>
      </c>
      <c r="BG125" s="231">
        <f>IF(N125="zákl. prenesená",J125,0)</f>
        <v>0</v>
      </c>
      <c r="BH125" s="231">
        <f>IF(N125="zníž. prenesená",J125,0)</f>
        <v>0</v>
      </c>
      <c r="BI125" s="231">
        <f>IF(N125="nulová",J125,0)</f>
        <v>0</v>
      </c>
      <c r="BJ125" s="13" t="s">
        <v>127</v>
      </c>
      <c r="BK125" s="232">
        <f>ROUND(I125*H125,3)</f>
        <v>0</v>
      </c>
      <c r="BL125" s="13" t="s">
        <v>149</v>
      </c>
      <c r="BM125" s="230" t="s">
        <v>320</v>
      </c>
    </row>
    <row r="126" s="1" customFormat="1" ht="16.5" customHeight="1">
      <c r="B126" s="34"/>
      <c r="C126" s="233" t="s">
        <v>126</v>
      </c>
      <c r="D126" s="233" t="s">
        <v>137</v>
      </c>
      <c r="E126" s="234" t="s">
        <v>321</v>
      </c>
      <c r="F126" s="235" t="s">
        <v>322</v>
      </c>
      <c r="G126" s="236" t="s">
        <v>148</v>
      </c>
      <c r="H126" s="237">
        <v>46</v>
      </c>
      <c r="I126" s="238"/>
      <c r="J126" s="237">
        <f>ROUND(I126*H126,3)</f>
        <v>0</v>
      </c>
      <c r="K126" s="235" t="s">
        <v>125</v>
      </c>
      <c r="L126" s="239"/>
      <c r="M126" s="240" t="s">
        <v>1</v>
      </c>
      <c r="N126" s="241" t="s">
        <v>41</v>
      </c>
      <c r="O126" s="82"/>
      <c r="P126" s="228">
        <f>O126*H126</f>
        <v>0</v>
      </c>
      <c r="Q126" s="228">
        <v>3.0000000000000001E-05</v>
      </c>
      <c r="R126" s="228">
        <f>Q126*H126</f>
        <v>0.0013799999999999999</v>
      </c>
      <c r="S126" s="228">
        <v>0</v>
      </c>
      <c r="T126" s="229">
        <f>S126*H126</f>
        <v>0</v>
      </c>
      <c r="AR126" s="230" t="s">
        <v>155</v>
      </c>
      <c r="AT126" s="230" t="s">
        <v>137</v>
      </c>
      <c r="AU126" s="230" t="s">
        <v>127</v>
      </c>
      <c r="AY126" s="13" t="s">
        <v>118</v>
      </c>
      <c r="BE126" s="231">
        <f>IF(N126="základná",J126,0)</f>
        <v>0</v>
      </c>
      <c r="BF126" s="231">
        <f>IF(N126="znížená",J126,0)</f>
        <v>0</v>
      </c>
      <c r="BG126" s="231">
        <f>IF(N126="zákl. prenesená",J126,0)</f>
        <v>0</v>
      </c>
      <c r="BH126" s="231">
        <f>IF(N126="zníž. prenesená",J126,0)</f>
        <v>0</v>
      </c>
      <c r="BI126" s="231">
        <f>IF(N126="nulová",J126,0)</f>
        <v>0</v>
      </c>
      <c r="BJ126" s="13" t="s">
        <v>127</v>
      </c>
      <c r="BK126" s="232">
        <f>ROUND(I126*H126,3)</f>
        <v>0</v>
      </c>
      <c r="BL126" s="13" t="s">
        <v>155</v>
      </c>
      <c r="BM126" s="230" t="s">
        <v>323</v>
      </c>
    </row>
    <row r="127" s="1" customFormat="1" ht="24" customHeight="1">
      <c r="B127" s="34"/>
      <c r="C127" s="233" t="s">
        <v>233</v>
      </c>
      <c r="D127" s="233" t="s">
        <v>137</v>
      </c>
      <c r="E127" s="234" t="s">
        <v>324</v>
      </c>
      <c r="F127" s="235" t="s">
        <v>325</v>
      </c>
      <c r="G127" s="236" t="s">
        <v>148</v>
      </c>
      <c r="H127" s="237">
        <v>46</v>
      </c>
      <c r="I127" s="238"/>
      <c r="J127" s="237">
        <f>ROUND(I127*H127,3)</f>
        <v>0</v>
      </c>
      <c r="K127" s="235" t="s">
        <v>125</v>
      </c>
      <c r="L127" s="239"/>
      <c r="M127" s="240" t="s">
        <v>1</v>
      </c>
      <c r="N127" s="241" t="s">
        <v>41</v>
      </c>
      <c r="O127" s="82"/>
      <c r="P127" s="228">
        <f>O127*H127</f>
        <v>0</v>
      </c>
      <c r="Q127" s="228">
        <v>2.0000000000000002E-05</v>
      </c>
      <c r="R127" s="228">
        <f>Q127*H127</f>
        <v>0.00092000000000000003</v>
      </c>
      <c r="S127" s="228">
        <v>0</v>
      </c>
      <c r="T127" s="229">
        <f>S127*H127</f>
        <v>0</v>
      </c>
      <c r="AR127" s="230" t="s">
        <v>155</v>
      </c>
      <c r="AT127" s="230" t="s">
        <v>137</v>
      </c>
      <c r="AU127" s="230" t="s">
        <v>127</v>
      </c>
      <c r="AY127" s="13" t="s">
        <v>118</v>
      </c>
      <c r="BE127" s="231">
        <f>IF(N127="základná",J127,0)</f>
        <v>0</v>
      </c>
      <c r="BF127" s="231">
        <f>IF(N127="znížená",J127,0)</f>
        <v>0</v>
      </c>
      <c r="BG127" s="231">
        <f>IF(N127="zákl. prenesená",J127,0)</f>
        <v>0</v>
      </c>
      <c r="BH127" s="231">
        <f>IF(N127="zníž. prenesená",J127,0)</f>
        <v>0</v>
      </c>
      <c r="BI127" s="231">
        <f>IF(N127="nulová",J127,0)</f>
        <v>0</v>
      </c>
      <c r="BJ127" s="13" t="s">
        <v>127</v>
      </c>
      <c r="BK127" s="232">
        <f>ROUND(I127*H127,3)</f>
        <v>0</v>
      </c>
      <c r="BL127" s="13" t="s">
        <v>155</v>
      </c>
      <c r="BM127" s="230" t="s">
        <v>326</v>
      </c>
    </row>
    <row r="128" s="1" customFormat="1" ht="16.5" customHeight="1">
      <c r="B128" s="34"/>
      <c r="C128" s="233" t="s">
        <v>237</v>
      </c>
      <c r="D128" s="233" t="s">
        <v>137</v>
      </c>
      <c r="E128" s="234" t="s">
        <v>327</v>
      </c>
      <c r="F128" s="235" t="s">
        <v>328</v>
      </c>
      <c r="G128" s="236" t="s">
        <v>148</v>
      </c>
      <c r="H128" s="237">
        <v>46</v>
      </c>
      <c r="I128" s="238"/>
      <c r="J128" s="237">
        <f>ROUND(I128*H128,3)</f>
        <v>0</v>
      </c>
      <c r="K128" s="235" t="s">
        <v>125</v>
      </c>
      <c r="L128" s="239"/>
      <c r="M128" s="240" t="s">
        <v>1</v>
      </c>
      <c r="N128" s="241" t="s">
        <v>41</v>
      </c>
      <c r="O128" s="82"/>
      <c r="P128" s="228">
        <f>O128*H128</f>
        <v>0</v>
      </c>
      <c r="Q128" s="228">
        <v>4.0000000000000003E-05</v>
      </c>
      <c r="R128" s="228">
        <f>Q128*H128</f>
        <v>0.0018400000000000001</v>
      </c>
      <c r="S128" s="228">
        <v>0</v>
      </c>
      <c r="T128" s="229">
        <f>S128*H128</f>
        <v>0</v>
      </c>
      <c r="AR128" s="230" t="s">
        <v>155</v>
      </c>
      <c r="AT128" s="230" t="s">
        <v>137</v>
      </c>
      <c r="AU128" s="230" t="s">
        <v>127</v>
      </c>
      <c r="AY128" s="13" t="s">
        <v>118</v>
      </c>
      <c r="BE128" s="231">
        <f>IF(N128="základná",J128,0)</f>
        <v>0</v>
      </c>
      <c r="BF128" s="231">
        <f>IF(N128="znížená",J128,0)</f>
        <v>0</v>
      </c>
      <c r="BG128" s="231">
        <f>IF(N128="zákl. prenesená",J128,0)</f>
        <v>0</v>
      </c>
      <c r="BH128" s="231">
        <f>IF(N128="zníž. prenesená",J128,0)</f>
        <v>0</v>
      </c>
      <c r="BI128" s="231">
        <f>IF(N128="nulová",J128,0)</f>
        <v>0</v>
      </c>
      <c r="BJ128" s="13" t="s">
        <v>127</v>
      </c>
      <c r="BK128" s="232">
        <f>ROUND(I128*H128,3)</f>
        <v>0</v>
      </c>
      <c r="BL128" s="13" t="s">
        <v>155</v>
      </c>
      <c r="BM128" s="230" t="s">
        <v>329</v>
      </c>
    </row>
    <row r="129" s="1" customFormat="1" ht="24" customHeight="1">
      <c r="B129" s="34"/>
      <c r="C129" s="220" t="s">
        <v>241</v>
      </c>
      <c r="D129" s="220" t="s">
        <v>121</v>
      </c>
      <c r="E129" s="221" t="s">
        <v>330</v>
      </c>
      <c r="F129" s="222" t="s">
        <v>331</v>
      </c>
      <c r="G129" s="223" t="s">
        <v>148</v>
      </c>
      <c r="H129" s="224">
        <v>2160</v>
      </c>
      <c r="I129" s="225"/>
      <c r="J129" s="224">
        <f>ROUND(I129*H129,3)</f>
        <v>0</v>
      </c>
      <c r="K129" s="222" t="s">
        <v>125</v>
      </c>
      <c r="L129" s="39"/>
      <c r="M129" s="226" t="s">
        <v>1</v>
      </c>
      <c r="N129" s="227" t="s">
        <v>41</v>
      </c>
      <c r="O129" s="8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AR129" s="230" t="s">
        <v>149</v>
      </c>
      <c r="AT129" s="230" t="s">
        <v>121</v>
      </c>
      <c r="AU129" s="230" t="s">
        <v>127</v>
      </c>
      <c r="AY129" s="13" t="s">
        <v>118</v>
      </c>
      <c r="BE129" s="231">
        <f>IF(N129="základná",J129,0)</f>
        <v>0</v>
      </c>
      <c r="BF129" s="231">
        <f>IF(N129="znížená",J129,0)</f>
        <v>0</v>
      </c>
      <c r="BG129" s="231">
        <f>IF(N129="zákl. prenesená",J129,0)</f>
        <v>0</v>
      </c>
      <c r="BH129" s="231">
        <f>IF(N129="zníž. prenesená",J129,0)</f>
        <v>0</v>
      </c>
      <c r="BI129" s="231">
        <f>IF(N129="nulová",J129,0)</f>
        <v>0</v>
      </c>
      <c r="BJ129" s="13" t="s">
        <v>127</v>
      </c>
      <c r="BK129" s="232">
        <f>ROUND(I129*H129,3)</f>
        <v>0</v>
      </c>
      <c r="BL129" s="13" t="s">
        <v>149</v>
      </c>
      <c r="BM129" s="230" t="s">
        <v>332</v>
      </c>
    </row>
    <row r="130" s="1" customFormat="1" ht="24" customHeight="1">
      <c r="B130" s="34"/>
      <c r="C130" s="233" t="s">
        <v>140</v>
      </c>
      <c r="D130" s="233" t="s">
        <v>137</v>
      </c>
      <c r="E130" s="234" t="s">
        <v>333</v>
      </c>
      <c r="F130" s="235" t="s">
        <v>334</v>
      </c>
      <c r="G130" s="236" t="s">
        <v>148</v>
      </c>
      <c r="H130" s="237">
        <v>2160</v>
      </c>
      <c r="I130" s="238"/>
      <c r="J130" s="237">
        <f>ROUND(I130*H130,3)</f>
        <v>0</v>
      </c>
      <c r="K130" s="235" t="s">
        <v>125</v>
      </c>
      <c r="L130" s="239"/>
      <c r="M130" s="240" t="s">
        <v>1</v>
      </c>
      <c r="N130" s="241" t="s">
        <v>41</v>
      </c>
      <c r="O130" s="82"/>
      <c r="P130" s="228">
        <f>O130*H130</f>
        <v>0</v>
      </c>
      <c r="Q130" s="228">
        <v>1.0000000000000001E-05</v>
      </c>
      <c r="R130" s="228">
        <f>Q130*H130</f>
        <v>0.021600000000000001</v>
      </c>
      <c r="S130" s="228">
        <v>0</v>
      </c>
      <c r="T130" s="229">
        <f>S130*H130</f>
        <v>0</v>
      </c>
      <c r="AR130" s="230" t="s">
        <v>155</v>
      </c>
      <c r="AT130" s="230" t="s">
        <v>137</v>
      </c>
      <c r="AU130" s="230" t="s">
        <v>127</v>
      </c>
      <c r="AY130" s="13" t="s">
        <v>118</v>
      </c>
      <c r="BE130" s="231">
        <f>IF(N130="základná",J130,0)</f>
        <v>0</v>
      </c>
      <c r="BF130" s="231">
        <f>IF(N130="znížená",J130,0)</f>
        <v>0</v>
      </c>
      <c r="BG130" s="231">
        <f>IF(N130="zákl. prenesená",J130,0)</f>
        <v>0</v>
      </c>
      <c r="BH130" s="231">
        <f>IF(N130="zníž. prenesená",J130,0)</f>
        <v>0</v>
      </c>
      <c r="BI130" s="231">
        <f>IF(N130="nulová",J130,0)</f>
        <v>0</v>
      </c>
      <c r="BJ130" s="13" t="s">
        <v>127</v>
      </c>
      <c r="BK130" s="232">
        <f>ROUND(I130*H130,3)</f>
        <v>0</v>
      </c>
      <c r="BL130" s="13" t="s">
        <v>155</v>
      </c>
      <c r="BM130" s="230" t="s">
        <v>335</v>
      </c>
    </row>
    <row r="131" s="1" customFormat="1" ht="16.5" customHeight="1">
      <c r="B131" s="34"/>
      <c r="C131" s="220" t="s">
        <v>265</v>
      </c>
      <c r="D131" s="220" t="s">
        <v>121</v>
      </c>
      <c r="E131" s="221" t="s">
        <v>336</v>
      </c>
      <c r="F131" s="222" t="s">
        <v>337</v>
      </c>
      <c r="G131" s="223" t="s">
        <v>148</v>
      </c>
      <c r="H131" s="224">
        <v>958</v>
      </c>
      <c r="I131" s="225"/>
      <c r="J131" s="224">
        <f>ROUND(I131*H131,3)</f>
        <v>0</v>
      </c>
      <c r="K131" s="222" t="s">
        <v>125</v>
      </c>
      <c r="L131" s="39"/>
      <c r="M131" s="226" t="s">
        <v>1</v>
      </c>
      <c r="N131" s="227" t="s">
        <v>41</v>
      </c>
      <c r="O131" s="8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AR131" s="230" t="s">
        <v>149</v>
      </c>
      <c r="AT131" s="230" t="s">
        <v>121</v>
      </c>
      <c r="AU131" s="230" t="s">
        <v>127</v>
      </c>
      <c r="AY131" s="13" t="s">
        <v>118</v>
      </c>
      <c r="BE131" s="231">
        <f>IF(N131="základná",J131,0)</f>
        <v>0</v>
      </c>
      <c r="BF131" s="231">
        <f>IF(N131="znížená",J131,0)</f>
        <v>0</v>
      </c>
      <c r="BG131" s="231">
        <f>IF(N131="zákl. prenesená",J131,0)</f>
        <v>0</v>
      </c>
      <c r="BH131" s="231">
        <f>IF(N131="zníž. prenesená",J131,0)</f>
        <v>0</v>
      </c>
      <c r="BI131" s="231">
        <f>IF(N131="nulová",J131,0)</f>
        <v>0</v>
      </c>
      <c r="BJ131" s="13" t="s">
        <v>127</v>
      </c>
      <c r="BK131" s="232">
        <f>ROUND(I131*H131,3)</f>
        <v>0</v>
      </c>
      <c r="BL131" s="13" t="s">
        <v>149</v>
      </c>
      <c r="BM131" s="230" t="s">
        <v>338</v>
      </c>
    </row>
    <row r="132" s="1" customFormat="1" ht="36" customHeight="1">
      <c r="B132" s="34"/>
      <c r="C132" s="233" t="s">
        <v>269</v>
      </c>
      <c r="D132" s="233" t="s">
        <v>137</v>
      </c>
      <c r="E132" s="234" t="s">
        <v>339</v>
      </c>
      <c r="F132" s="235" t="s">
        <v>340</v>
      </c>
      <c r="G132" s="236" t="s">
        <v>148</v>
      </c>
      <c r="H132" s="237">
        <v>405</v>
      </c>
      <c r="I132" s="238"/>
      <c r="J132" s="237">
        <f>ROUND(I132*H132,3)</f>
        <v>0</v>
      </c>
      <c r="K132" s="235" t="s">
        <v>1</v>
      </c>
      <c r="L132" s="239"/>
      <c r="M132" s="240" t="s">
        <v>1</v>
      </c>
      <c r="N132" s="241" t="s">
        <v>41</v>
      </c>
      <c r="O132" s="82"/>
      <c r="P132" s="228">
        <f>O132*H132</f>
        <v>0</v>
      </c>
      <c r="Q132" s="228">
        <v>0.00088999999999999995</v>
      </c>
      <c r="R132" s="228">
        <f>Q132*H132</f>
        <v>0.36044999999999999</v>
      </c>
      <c r="S132" s="228">
        <v>0</v>
      </c>
      <c r="T132" s="229">
        <f>S132*H132</f>
        <v>0</v>
      </c>
      <c r="AR132" s="230" t="s">
        <v>155</v>
      </c>
      <c r="AT132" s="230" t="s">
        <v>137</v>
      </c>
      <c r="AU132" s="230" t="s">
        <v>127</v>
      </c>
      <c r="AY132" s="13" t="s">
        <v>118</v>
      </c>
      <c r="BE132" s="231">
        <f>IF(N132="základná",J132,0)</f>
        <v>0</v>
      </c>
      <c r="BF132" s="231">
        <f>IF(N132="znížená",J132,0)</f>
        <v>0</v>
      </c>
      <c r="BG132" s="231">
        <f>IF(N132="zákl. prenesená",J132,0)</f>
        <v>0</v>
      </c>
      <c r="BH132" s="231">
        <f>IF(N132="zníž. prenesená",J132,0)</f>
        <v>0</v>
      </c>
      <c r="BI132" s="231">
        <f>IF(N132="nulová",J132,0)</f>
        <v>0</v>
      </c>
      <c r="BJ132" s="13" t="s">
        <v>127</v>
      </c>
      <c r="BK132" s="232">
        <f>ROUND(I132*H132,3)</f>
        <v>0</v>
      </c>
      <c r="BL132" s="13" t="s">
        <v>155</v>
      </c>
      <c r="BM132" s="230" t="s">
        <v>341</v>
      </c>
    </row>
    <row r="133" s="1" customFormat="1" ht="36" customHeight="1">
      <c r="B133" s="34"/>
      <c r="C133" s="233" t="s">
        <v>248</v>
      </c>
      <c r="D133" s="233" t="s">
        <v>137</v>
      </c>
      <c r="E133" s="234" t="s">
        <v>342</v>
      </c>
      <c r="F133" s="235" t="s">
        <v>343</v>
      </c>
      <c r="G133" s="236" t="s">
        <v>148</v>
      </c>
      <c r="H133" s="237">
        <v>228</v>
      </c>
      <c r="I133" s="238"/>
      <c r="J133" s="237">
        <f>ROUND(I133*H133,3)</f>
        <v>0</v>
      </c>
      <c r="K133" s="235" t="s">
        <v>1</v>
      </c>
      <c r="L133" s="239"/>
      <c r="M133" s="240" t="s">
        <v>1</v>
      </c>
      <c r="N133" s="241" t="s">
        <v>41</v>
      </c>
      <c r="O133" s="82"/>
      <c r="P133" s="228">
        <f>O133*H133</f>
        <v>0</v>
      </c>
      <c r="Q133" s="228">
        <v>0.00088999999999999995</v>
      </c>
      <c r="R133" s="228">
        <f>Q133*H133</f>
        <v>0.20291999999999999</v>
      </c>
      <c r="S133" s="228">
        <v>0</v>
      </c>
      <c r="T133" s="229">
        <f>S133*H133</f>
        <v>0</v>
      </c>
      <c r="AR133" s="230" t="s">
        <v>155</v>
      </c>
      <c r="AT133" s="230" t="s">
        <v>137</v>
      </c>
      <c r="AU133" s="230" t="s">
        <v>127</v>
      </c>
      <c r="AY133" s="13" t="s">
        <v>118</v>
      </c>
      <c r="BE133" s="231">
        <f>IF(N133="základná",J133,0)</f>
        <v>0</v>
      </c>
      <c r="BF133" s="231">
        <f>IF(N133="znížená",J133,0)</f>
        <v>0</v>
      </c>
      <c r="BG133" s="231">
        <f>IF(N133="zákl. prenesená",J133,0)</f>
        <v>0</v>
      </c>
      <c r="BH133" s="231">
        <f>IF(N133="zníž. prenesená",J133,0)</f>
        <v>0</v>
      </c>
      <c r="BI133" s="231">
        <f>IF(N133="nulová",J133,0)</f>
        <v>0</v>
      </c>
      <c r="BJ133" s="13" t="s">
        <v>127</v>
      </c>
      <c r="BK133" s="232">
        <f>ROUND(I133*H133,3)</f>
        <v>0</v>
      </c>
      <c r="BL133" s="13" t="s">
        <v>155</v>
      </c>
      <c r="BM133" s="230" t="s">
        <v>344</v>
      </c>
    </row>
    <row r="134" s="1" customFormat="1" ht="36" customHeight="1">
      <c r="B134" s="34"/>
      <c r="C134" s="233" t="s">
        <v>252</v>
      </c>
      <c r="D134" s="233" t="s">
        <v>137</v>
      </c>
      <c r="E134" s="234" t="s">
        <v>345</v>
      </c>
      <c r="F134" s="235" t="s">
        <v>346</v>
      </c>
      <c r="G134" s="236" t="s">
        <v>148</v>
      </c>
      <c r="H134" s="237">
        <v>36</v>
      </c>
      <c r="I134" s="238"/>
      <c r="J134" s="237">
        <f>ROUND(I134*H134,3)</f>
        <v>0</v>
      </c>
      <c r="K134" s="235" t="s">
        <v>1</v>
      </c>
      <c r="L134" s="239"/>
      <c r="M134" s="240" t="s">
        <v>1</v>
      </c>
      <c r="N134" s="241" t="s">
        <v>41</v>
      </c>
      <c r="O134" s="82"/>
      <c r="P134" s="228">
        <f>O134*H134</f>
        <v>0</v>
      </c>
      <c r="Q134" s="228">
        <v>0.00088999999999999995</v>
      </c>
      <c r="R134" s="228">
        <f>Q134*H134</f>
        <v>0.032039999999999999</v>
      </c>
      <c r="S134" s="228">
        <v>0</v>
      </c>
      <c r="T134" s="229">
        <f>S134*H134</f>
        <v>0</v>
      </c>
      <c r="AR134" s="230" t="s">
        <v>155</v>
      </c>
      <c r="AT134" s="230" t="s">
        <v>137</v>
      </c>
      <c r="AU134" s="230" t="s">
        <v>127</v>
      </c>
      <c r="AY134" s="13" t="s">
        <v>118</v>
      </c>
      <c r="BE134" s="231">
        <f>IF(N134="základná",J134,0)</f>
        <v>0</v>
      </c>
      <c r="BF134" s="231">
        <f>IF(N134="znížená",J134,0)</f>
        <v>0</v>
      </c>
      <c r="BG134" s="231">
        <f>IF(N134="zákl. prenesená",J134,0)</f>
        <v>0</v>
      </c>
      <c r="BH134" s="231">
        <f>IF(N134="zníž. prenesená",J134,0)</f>
        <v>0</v>
      </c>
      <c r="BI134" s="231">
        <f>IF(N134="nulová",J134,0)</f>
        <v>0</v>
      </c>
      <c r="BJ134" s="13" t="s">
        <v>127</v>
      </c>
      <c r="BK134" s="232">
        <f>ROUND(I134*H134,3)</f>
        <v>0</v>
      </c>
      <c r="BL134" s="13" t="s">
        <v>155</v>
      </c>
      <c r="BM134" s="230" t="s">
        <v>347</v>
      </c>
    </row>
    <row r="135" s="1" customFormat="1" ht="36" customHeight="1">
      <c r="B135" s="34"/>
      <c r="C135" s="233" t="s">
        <v>157</v>
      </c>
      <c r="D135" s="233" t="s">
        <v>137</v>
      </c>
      <c r="E135" s="234" t="s">
        <v>348</v>
      </c>
      <c r="F135" s="235" t="s">
        <v>349</v>
      </c>
      <c r="G135" s="236" t="s">
        <v>148</v>
      </c>
      <c r="H135" s="237">
        <v>215</v>
      </c>
      <c r="I135" s="238"/>
      <c r="J135" s="237">
        <f>ROUND(I135*H135,3)</f>
        <v>0</v>
      </c>
      <c r="K135" s="235" t="s">
        <v>1</v>
      </c>
      <c r="L135" s="239"/>
      <c r="M135" s="240" t="s">
        <v>1</v>
      </c>
      <c r="N135" s="241" t="s">
        <v>41</v>
      </c>
      <c r="O135" s="82"/>
      <c r="P135" s="228">
        <f>O135*H135</f>
        <v>0</v>
      </c>
      <c r="Q135" s="228">
        <v>0.00088999999999999995</v>
      </c>
      <c r="R135" s="228">
        <f>Q135*H135</f>
        <v>0.19134999999999999</v>
      </c>
      <c r="S135" s="228">
        <v>0</v>
      </c>
      <c r="T135" s="229">
        <f>S135*H135</f>
        <v>0</v>
      </c>
      <c r="AR135" s="230" t="s">
        <v>155</v>
      </c>
      <c r="AT135" s="230" t="s">
        <v>137</v>
      </c>
      <c r="AU135" s="230" t="s">
        <v>127</v>
      </c>
      <c r="AY135" s="13" t="s">
        <v>118</v>
      </c>
      <c r="BE135" s="231">
        <f>IF(N135="základná",J135,0)</f>
        <v>0</v>
      </c>
      <c r="BF135" s="231">
        <f>IF(N135="znížená",J135,0)</f>
        <v>0</v>
      </c>
      <c r="BG135" s="231">
        <f>IF(N135="zákl. prenesená",J135,0)</f>
        <v>0</v>
      </c>
      <c r="BH135" s="231">
        <f>IF(N135="zníž. prenesená",J135,0)</f>
        <v>0</v>
      </c>
      <c r="BI135" s="231">
        <f>IF(N135="nulová",J135,0)</f>
        <v>0</v>
      </c>
      <c r="BJ135" s="13" t="s">
        <v>127</v>
      </c>
      <c r="BK135" s="232">
        <f>ROUND(I135*H135,3)</f>
        <v>0</v>
      </c>
      <c r="BL135" s="13" t="s">
        <v>155</v>
      </c>
      <c r="BM135" s="230" t="s">
        <v>350</v>
      </c>
    </row>
    <row r="136" s="1" customFormat="1" ht="24" customHeight="1">
      <c r="B136" s="34"/>
      <c r="C136" s="233" t="s">
        <v>162</v>
      </c>
      <c r="D136" s="233" t="s">
        <v>137</v>
      </c>
      <c r="E136" s="234" t="s">
        <v>351</v>
      </c>
      <c r="F136" s="235" t="s">
        <v>352</v>
      </c>
      <c r="G136" s="236" t="s">
        <v>148</v>
      </c>
      <c r="H136" s="237">
        <v>36</v>
      </c>
      <c r="I136" s="238"/>
      <c r="J136" s="237">
        <f>ROUND(I136*H136,3)</f>
        <v>0</v>
      </c>
      <c r="K136" s="235" t="s">
        <v>1</v>
      </c>
      <c r="L136" s="239"/>
      <c r="M136" s="240" t="s">
        <v>1</v>
      </c>
      <c r="N136" s="241" t="s">
        <v>41</v>
      </c>
      <c r="O136" s="82"/>
      <c r="P136" s="228">
        <f>O136*H136</f>
        <v>0</v>
      </c>
      <c r="Q136" s="228">
        <v>0.00088999999999999995</v>
      </c>
      <c r="R136" s="228">
        <f>Q136*H136</f>
        <v>0.032039999999999999</v>
      </c>
      <c r="S136" s="228">
        <v>0</v>
      </c>
      <c r="T136" s="229">
        <f>S136*H136</f>
        <v>0</v>
      </c>
      <c r="AR136" s="230" t="s">
        <v>155</v>
      </c>
      <c r="AT136" s="230" t="s">
        <v>137</v>
      </c>
      <c r="AU136" s="230" t="s">
        <v>127</v>
      </c>
      <c r="AY136" s="13" t="s">
        <v>118</v>
      </c>
      <c r="BE136" s="231">
        <f>IF(N136="základná",J136,0)</f>
        <v>0</v>
      </c>
      <c r="BF136" s="231">
        <f>IF(N136="znížená",J136,0)</f>
        <v>0</v>
      </c>
      <c r="BG136" s="231">
        <f>IF(N136="zákl. prenesená",J136,0)</f>
        <v>0</v>
      </c>
      <c r="BH136" s="231">
        <f>IF(N136="zníž. prenesená",J136,0)</f>
        <v>0</v>
      </c>
      <c r="BI136" s="231">
        <f>IF(N136="nulová",J136,0)</f>
        <v>0</v>
      </c>
      <c r="BJ136" s="13" t="s">
        <v>127</v>
      </c>
      <c r="BK136" s="232">
        <f>ROUND(I136*H136,3)</f>
        <v>0</v>
      </c>
      <c r="BL136" s="13" t="s">
        <v>155</v>
      </c>
      <c r="BM136" s="230" t="s">
        <v>353</v>
      </c>
    </row>
    <row r="137" s="1" customFormat="1" ht="24" customHeight="1">
      <c r="B137" s="34"/>
      <c r="C137" s="233" t="s">
        <v>145</v>
      </c>
      <c r="D137" s="233" t="s">
        <v>137</v>
      </c>
      <c r="E137" s="234" t="s">
        <v>354</v>
      </c>
      <c r="F137" s="235" t="s">
        <v>355</v>
      </c>
      <c r="G137" s="236" t="s">
        <v>148</v>
      </c>
      <c r="H137" s="237">
        <v>4</v>
      </c>
      <c r="I137" s="238"/>
      <c r="J137" s="237">
        <f>ROUND(I137*H137,3)</f>
        <v>0</v>
      </c>
      <c r="K137" s="235" t="s">
        <v>1</v>
      </c>
      <c r="L137" s="239"/>
      <c r="M137" s="240" t="s">
        <v>1</v>
      </c>
      <c r="N137" s="241" t="s">
        <v>41</v>
      </c>
      <c r="O137" s="82"/>
      <c r="P137" s="228">
        <f>O137*H137</f>
        <v>0</v>
      </c>
      <c r="Q137" s="228">
        <v>0.00088999999999999995</v>
      </c>
      <c r="R137" s="228">
        <f>Q137*H137</f>
        <v>0.0035599999999999998</v>
      </c>
      <c r="S137" s="228">
        <v>0</v>
      </c>
      <c r="T137" s="229">
        <f>S137*H137</f>
        <v>0</v>
      </c>
      <c r="AR137" s="230" t="s">
        <v>155</v>
      </c>
      <c r="AT137" s="230" t="s">
        <v>137</v>
      </c>
      <c r="AU137" s="230" t="s">
        <v>127</v>
      </c>
      <c r="AY137" s="13" t="s">
        <v>118</v>
      </c>
      <c r="BE137" s="231">
        <f>IF(N137="základná",J137,0)</f>
        <v>0</v>
      </c>
      <c r="BF137" s="231">
        <f>IF(N137="znížená",J137,0)</f>
        <v>0</v>
      </c>
      <c r="BG137" s="231">
        <f>IF(N137="zákl. prenesená",J137,0)</f>
        <v>0</v>
      </c>
      <c r="BH137" s="231">
        <f>IF(N137="zníž. prenesená",J137,0)</f>
        <v>0</v>
      </c>
      <c r="BI137" s="231">
        <f>IF(N137="nulová",J137,0)</f>
        <v>0</v>
      </c>
      <c r="BJ137" s="13" t="s">
        <v>127</v>
      </c>
      <c r="BK137" s="232">
        <f>ROUND(I137*H137,3)</f>
        <v>0</v>
      </c>
      <c r="BL137" s="13" t="s">
        <v>155</v>
      </c>
      <c r="BM137" s="230" t="s">
        <v>356</v>
      </c>
    </row>
    <row r="138" s="1" customFormat="1" ht="24" customHeight="1">
      <c r="B138" s="34"/>
      <c r="C138" s="233" t="s">
        <v>151</v>
      </c>
      <c r="D138" s="233" t="s">
        <v>137</v>
      </c>
      <c r="E138" s="234" t="s">
        <v>357</v>
      </c>
      <c r="F138" s="235" t="s">
        <v>358</v>
      </c>
      <c r="G138" s="236" t="s">
        <v>148</v>
      </c>
      <c r="H138" s="237">
        <v>17</v>
      </c>
      <c r="I138" s="238"/>
      <c r="J138" s="237">
        <f>ROUND(I138*H138,3)</f>
        <v>0</v>
      </c>
      <c r="K138" s="235" t="s">
        <v>1</v>
      </c>
      <c r="L138" s="239"/>
      <c r="M138" s="240" t="s">
        <v>1</v>
      </c>
      <c r="N138" s="241" t="s">
        <v>41</v>
      </c>
      <c r="O138" s="82"/>
      <c r="P138" s="228">
        <f>O138*H138</f>
        <v>0</v>
      </c>
      <c r="Q138" s="228">
        <v>0.00088999999999999995</v>
      </c>
      <c r="R138" s="228">
        <f>Q138*H138</f>
        <v>0.015129999999999999</v>
      </c>
      <c r="S138" s="228">
        <v>0</v>
      </c>
      <c r="T138" s="229">
        <f>S138*H138</f>
        <v>0</v>
      </c>
      <c r="AR138" s="230" t="s">
        <v>155</v>
      </c>
      <c r="AT138" s="230" t="s">
        <v>137</v>
      </c>
      <c r="AU138" s="230" t="s">
        <v>127</v>
      </c>
      <c r="AY138" s="13" t="s">
        <v>118</v>
      </c>
      <c r="BE138" s="231">
        <f>IF(N138="základná",J138,0)</f>
        <v>0</v>
      </c>
      <c r="BF138" s="231">
        <f>IF(N138="znížená",J138,0)</f>
        <v>0</v>
      </c>
      <c r="BG138" s="231">
        <f>IF(N138="zákl. prenesená",J138,0)</f>
        <v>0</v>
      </c>
      <c r="BH138" s="231">
        <f>IF(N138="zníž. prenesená",J138,0)</f>
        <v>0</v>
      </c>
      <c r="BI138" s="231">
        <f>IF(N138="nulová",J138,0)</f>
        <v>0</v>
      </c>
      <c r="BJ138" s="13" t="s">
        <v>127</v>
      </c>
      <c r="BK138" s="232">
        <f>ROUND(I138*H138,3)</f>
        <v>0</v>
      </c>
      <c r="BL138" s="13" t="s">
        <v>155</v>
      </c>
      <c r="BM138" s="230" t="s">
        <v>359</v>
      </c>
    </row>
    <row r="139" s="1" customFormat="1" ht="24" customHeight="1">
      <c r="B139" s="34"/>
      <c r="C139" s="233" t="s">
        <v>174</v>
      </c>
      <c r="D139" s="233" t="s">
        <v>137</v>
      </c>
      <c r="E139" s="234" t="s">
        <v>360</v>
      </c>
      <c r="F139" s="235" t="s">
        <v>361</v>
      </c>
      <c r="G139" s="236" t="s">
        <v>148</v>
      </c>
      <c r="H139" s="237">
        <v>17</v>
      </c>
      <c r="I139" s="238"/>
      <c r="J139" s="237">
        <f>ROUND(I139*H139,3)</f>
        <v>0</v>
      </c>
      <c r="K139" s="235" t="s">
        <v>1</v>
      </c>
      <c r="L139" s="239"/>
      <c r="M139" s="240" t="s">
        <v>1</v>
      </c>
      <c r="N139" s="241" t="s">
        <v>41</v>
      </c>
      <c r="O139" s="82"/>
      <c r="P139" s="228">
        <f>O139*H139</f>
        <v>0</v>
      </c>
      <c r="Q139" s="228">
        <v>0.00088999999999999995</v>
      </c>
      <c r="R139" s="228">
        <f>Q139*H139</f>
        <v>0.015129999999999999</v>
      </c>
      <c r="S139" s="228">
        <v>0</v>
      </c>
      <c r="T139" s="229">
        <f>S139*H139</f>
        <v>0</v>
      </c>
      <c r="AR139" s="230" t="s">
        <v>155</v>
      </c>
      <c r="AT139" s="230" t="s">
        <v>137</v>
      </c>
      <c r="AU139" s="230" t="s">
        <v>127</v>
      </c>
      <c r="AY139" s="13" t="s">
        <v>118</v>
      </c>
      <c r="BE139" s="231">
        <f>IF(N139="základná",J139,0)</f>
        <v>0</v>
      </c>
      <c r="BF139" s="231">
        <f>IF(N139="znížená",J139,0)</f>
        <v>0</v>
      </c>
      <c r="BG139" s="231">
        <f>IF(N139="zákl. prenesená",J139,0)</f>
        <v>0</v>
      </c>
      <c r="BH139" s="231">
        <f>IF(N139="zníž. prenesená",J139,0)</f>
        <v>0</v>
      </c>
      <c r="BI139" s="231">
        <f>IF(N139="nulová",J139,0)</f>
        <v>0</v>
      </c>
      <c r="BJ139" s="13" t="s">
        <v>127</v>
      </c>
      <c r="BK139" s="232">
        <f>ROUND(I139*H139,3)</f>
        <v>0</v>
      </c>
      <c r="BL139" s="13" t="s">
        <v>155</v>
      </c>
      <c r="BM139" s="230" t="s">
        <v>362</v>
      </c>
    </row>
    <row r="140" s="1" customFormat="1" ht="16.5" customHeight="1">
      <c r="B140" s="34"/>
      <c r="C140" s="220" t="s">
        <v>7</v>
      </c>
      <c r="D140" s="220" t="s">
        <v>121</v>
      </c>
      <c r="E140" s="221" t="s">
        <v>363</v>
      </c>
      <c r="F140" s="222" t="s">
        <v>364</v>
      </c>
      <c r="G140" s="223" t="s">
        <v>148</v>
      </c>
      <c r="H140" s="224">
        <v>8</v>
      </c>
      <c r="I140" s="225"/>
      <c r="J140" s="224">
        <f>ROUND(I140*H140,3)</f>
        <v>0</v>
      </c>
      <c r="K140" s="222" t="s">
        <v>125</v>
      </c>
      <c r="L140" s="39"/>
      <c r="M140" s="226" t="s">
        <v>1</v>
      </c>
      <c r="N140" s="227" t="s">
        <v>41</v>
      </c>
      <c r="O140" s="8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AR140" s="230" t="s">
        <v>149</v>
      </c>
      <c r="AT140" s="230" t="s">
        <v>121</v>
      </c>
      <c r="AU140" s="230" t="s">
        <v>127</v>
      </c>
      <c r="AY140" s="13" t="s">
        <v>118</v>
      </c>
      <c r="BE140" s="231">
        <f>IF(N140="základná",J140,0)</f>
        <v>0</v>
      </c>
      <c r="BF140" s="231">
        <f>IF(N140="znížená",J140,0)</f>
        <v>0</v>
      </c>
      <c r="BG140" s="231">
        <f>IF(N140="zákl. prenesená",J140,0)</f>
        <v>0</v>
      </c>
      <c r="BH140" s="231">
        <f>IF(N140="zníž. prenesená",J140,0)</f>
        <v>0</v>
      </c>
      <c r="BI140" s="231">
        <f>IF(N140="nulová",J140,0)</f>
        <v>0</v>
      </c>
      <c r="BJ140" s="13" t="s">
        <v>127</v>
      </c>
      <c r="BK140" s="232">
        <f>ROUND(I140*H140,3)</f>
        <v>0</v>
      </c>
      <c r="BL140" s="13" t="s">
        <v>149</v>
      </c>
      <c r="BM140" s="230" t="s">
        <v>365</v>
      </c>
    </row>
    <row r="141" s="1" customFormat="1" ht="36" customHeight="1">
      <c r="B141" s="34"/>
      <c r="C141" s="233" t="s">
        <v>181</v>
      </c>
      <c r="D141" s="233" t="s">
        <v>137</v>
      </c>
      <c r="E141" s="234" t="s">
        <v>366</v>
      </c>
      <c r="F141" s="235" t="s">
        <v>367</v>
      </c>
      <c r="G141" s="236" t="s">
        <v>148</v>
      </c>
      <c r="H141" s="237">
        <v>2</v>
      </c>
      <c r="I141" s="238"/>
      <c r="J141" s="237">
        <f>ROUND(I141*H141,3)</f>
        <v>0</v>
      </c>
      <c r="K141" s="235" t="s">
        <v>1</v>
      </c>
      <c r="L141" s="239"/>
      <c r="M141" s="240" t="s">
        <v>1</v>
      </c>
      <c r="N141" s="241" t="s">
        <v>41</v>
      </c>
      <c r="O141" s="82"/>
      <c r="P141" s="228">
        <f>O141*H141</f>
        <v>0</v>
      </c>
      <c r="Q141" s="228">
        <v>0.00088999999999999995</v>
      </c>
      <c r="R141" s="228">
        <f>Q141*H141</f>
        <v>0.0017799999999999999</v>
      </c>
      <c r="S141" s="228">
        <v>0</v>
      </c>
      <c r="T141" s="229">
        <f>S141*H141</f>
        <v>0</v>
      </c>
      <c r="AR141" s="230" t="s">
        <v>155</v>
      </c>
      <c r="AT141" s="230" t="s">
        <v>137</v>
      </c>
      <c r="AU141" s="230" t="s">
        <v>127</v>
      </c>
      <c r="AY141" s="13" t="s">
        <v>118</v>
      </c>
      <c r="BE141" s="231">
        <f>IF(N141="základná",J141,0)</f>
        <v>0</v>
      </c>
      <c r="BF141" s="231">
        <f>IF(N141="znížená",J141,0)</f>
        <v>0</v>
      </c>
      <c r="BG141" s="231">
        <f>IF(N141="zákl. prenesená",J141,0)</f>
        <v>0</v>
      </c>
      <c r="BH141" s="231">
        <f>IF(N141="zníž. prenesená",J141,0)</f>
        <v>0</v>
      </c>
      <c r="BI141" s="231">
        <f>IF(N141="nulová",J141,0)</f>
        <v>0</v>
      </c>
      <c r="BJ141" s="13" t="s">
        <v>127</v>
      </c>
      <c r="BK141" s="232">
        <f>ROUND(I141*H141,3)</f>
        <v>0</v>
      </c>
      <c r="BL141" s="13" t="s">
        <v>155</v>
      </c>
      <c r="BM141" s="230" t="s">
        <v>368</v>
      </c>
    </row>
    <row r="142" s="1" customFormat="1" ht="24" customHeight="1">
      <c r="B142" s="34"/>
      <c r="C142" s="233" t="s">
        <v>185</v>
      </c>
      <c r="D142" s="233" t="s">
        <v>137</v>
      </c>
      <c r="E142" s="234" t="s">
        <v>369</v>
      </c>
      <c r="F142" s="235" t="s">
        <v>370</v>
      </c>
      <c r="G142" s="236" t="s">
        <v>148</v>
      </c>
      <c r="H142" s="237">
        <v>5</v>
      </c>
      <c r="I142" s="238"/>
      <c r="J142" s="237">
        <f>ROUND(I142*H142,3)</f>
        <v>0</v>
      </c>
      <c r="K142" s="235" t="s">
        <v>1</v>
      </c>
      <c r="L142" s="239"/>
      <c r="M142" s="240" t="s">
        <v>1</v>
      </c>
      <c r="N142" s="241" t="s">
        <v>41</v>
      </c>
      <c r="O142" s="82"/>
      <c r="P142" s="228">
        <f>O142*H142</f>
        <v>0</v>
      </c>
      <c r="Q142" s="228">
        <v>0.00088999999999999995</v>
      </c>
      <c r="R142" s="228">
        <f>Q142*H142</f>
        <v>0.00445</v>
      </c>
      <c r="S142" s="228">
        <v>0</v>
      </c>
      <c r="T142" s="229">
        <f>S142*H142</f>
        <v>0</v>
      </c>
      <c r="AR142" s="230" t="s">
        <v>155</v>
      </c>
      <c r="AT142" s="230" t="s">
        <v>137</v>
      </c>
      <c r="AU142" s="230" t="s">
        <v>127</v>
      </c>
      <c r="AY142" s="13" t="s">
        <v>118</v>
      </c>
      <c r="BE142" s="231">
        <f>IF(N142="základná",J142,0)</f>
        <v>0</v>
      </c>
      <c r="BF142" s="231">
        <f>IF(N142="znížená",J142,0)</f>
        <v>0</v>
      </c>
      <c r="BG142" s="231">
        <f>IF(N142="zákl. prenesená",J142,0)</f>
        <v>0</v>
      </c>
      <c r="BH142" s="231">
        <f>IF(N142="zníž. prenesená",J142,0)</f>
        <v>0</v>
      </c>
      <c r="BI142" s="231">
        <f>IF(N142="nulová",J142,0)</f>
        <v>0</v>
      </c>
      <c r="BJ142" s="13" t="s">
        <v>127</v>
      </c>
      <c r="BK142" s="232">
        <f>ROUND(I142*H142,3)</f>
        <v>0</v>
      </c>
      <c r="BL142" s="13" t="s">
        <v>155</v>
      </c>
      <c r="BM142" s="230" t="s">
        <v>371</v>
      </c>
    </row>
    <row r="143" s="1" customFormat="1" ht="24" customHeight="1">
      <c r="B143" s="34"/>
      <c r="C143" s="233" t="s">
        <v>189</v>
      </c>
      <c r="D143" s="233" t="s">
        <v>137</v>
      </c>
      <c r="E143" s="234" t="s">
        <v>372</v>
      </c>
      <c r="F143" s="235" t="s">
        <v>373</v>
      </c>
      <c r="G143" s="236" t="s">
        <v>148</v>
      </c>
      <c r="H143" s="237">
        <v>1</v>
      </c>
      <c r="I143" s="238"/>
      <c r="J143" s="237">
        <f>ROUND(I143*H143,3)</f>
        <v>0</v>
      </c>
      <c r="K143" s="235" t="s">
        <v>1</v>
      </c>
      <c r="L143" s="239"/>
      <c r="M143" s="240" t="s">
        <v>1</v>
      </c>
      <c r="N143" s="241" t="s">
        <v>41</v>
      </c>
      <c r="O143" s="82"/>
      <c r="P143" s="228">
        <f>O143*H143</f>
        <v>0</v>
      </c>
      <c r="Q143" s="228">
        <v>0.00088999999999999995</v>
      </c>
      <c r="R143" s="228">
        <f>Q143*H143</f>
        <v>0.00088999999999999995</v>
      </c>
      <c r="S143" s="228">
        <v>0</v>
      </c>
      <c r="T143" s="229">
        <f>S143*H143</f>
        <v>0</v>
      </c>
      <c r="AR143" s="230" t="s">
        <v>155</v>
      </c>
      <c r="AT143" s="230" t="s">
        <v>137</v>
      </c>
      <c r="AU143" s="230" t="s">
        <v>127</v>
      </c>
      <c r="AY143" s="13" t="s">
        <v>118</v>
      </c>
      <c r="BE143" s="231">
        <f>IF(N143="základná",J143,0)</f>
        <v>0</v>
      </c>
      <c r="BF143" s="231">
        <f>IF(N143="znížená",J143,0)</f>
        <v>0</v>
      </c>
      <c r="BG143" s="231">
        <f>IF(N143="zákl. prenesená",J143,0)</f>
        <v>0</v>
      </c>
      <c r="BH143" s="231">
        <f>IF(N143="zníž. prenesená",J143,0)</f>
        <v>0</v>
      </c>
      <c r="BI143" s="231">
        <f>IF(N143="nulová",J143,0)</f>
        <v>0</v>
      </c>
      <c r="BJ143" s="13" t="s">
        <v>127</v>
      </c>
      <c r="BK143" s="232">
        <f>ROUND(I143*H143,3)</f>
        <v>0</v>
      </c>
      <c r="BL143" s="13" t="s">
        <v>155</v>
      </c>
      <c r="BM143" s="230" t="s">
        <v>374</v>
      </c>
    </row>
    <row r="144" s="1" customFormat="1" ht="16.5" customHeight="1">
      <c r="B144" s="34"/>
      <c r="C144" s="220" t="s">
        <v>256</v>
      </c>
      <c r="D144" s="220" t="s">
        <v>121</v>
      </c>
      <c r="E144" s="221" t="s">
        <v>375</v>
      </c>
      <c r="F144" s="222" t="s">
        <v>376</v>
      </c>
      <c r="G144" s="223" t="s">
        <v>160</v>
      </c>
      <c r="H144" s="224">
        <v>100</v>
      </c>
      <c r="I144" s="225"/>
      <c r="J144" s="224">
        <f>ROUND(I144*H144,3)</f>
        <v>0</v>
      </c>
      <c r="K144" s="222" t="s">
        <v>125</v>
      </c>
      <c r="L144" s="39"/>
      <c r="M144" s="226" t="s">
        <v>1</v>
      </c>
      <c r="N144" s="227" t="s">
        <v>41</v>
      </c>
      <c r="O144" s="8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AR144" s="230" t="s">
        <v>149</v>
      </c>
      <c r="AT144" s="230" t="s">
        <v>121</v>
      </c>
      <c r="AU144" s="230" t="s">
        <v>127</v>
      </c>
      <c r="AY144" s="13" t="s">
        <v>118</v>
      </c>
      <c r="BE144" s="231">
        <f>IF(N144="základná",J144,0)</f>
        <v>0</v>
      </c>
      <c r="BF144" s="231">
        <f>IF(N144="znížená",J144,0)</f>
        <v>0</v>
      </c>
      <c r="BG144" s="231">
        <f>IF(N144="zákl. prenesená",J144,0)</f>
        <v>0</v>
      </c>
      <c r="BH144" s="231">
        <f>IF(N144="zníž. prenesená",J144,0)</f>
        <v>0</v>
      </c>
      <c r="BI144" s="231">
        <f>IF(N144="nulová",J144,0)</f>
        <v>0</v>
      </c>
      <c r="BJ144" s="13" t="s">
        <v>127</v>
      </c>
      <c r="BK144" s="232">
        <f>ROUND(I144*H144,3)</f>
        <v>0</v>
      </c>
      <c r="BL144" s="13" t="s">
        <v>149</v>
      </c>
      <c r="BM144" s="230" t="s">
        <v>377</v>
      </c>
    </row>
    <row r="145" s="1" customFormat="1" ht="16.5" customHeight="1">
      <c r="B145" s="34"/>
      <c r="C145" s="233" t="s">
        <v>261</v>
      </c>
      <c r="D145" s="233" t="s">
        <v>137</v>
      </c>
      <c r="E145" s="234" t="s">
        <v>378</v>
      </c>
      <c r="F145" s="235" t="s">
        <v>379</v>
      </c>
      <c r="G145" s="236" t="s">
        <v>160</v>
      </c>
      <c r="H145" s="237">
        <v>100</v>
      </c>
      <c r="I145" s="238"/>
      <c r="J145" s="237">
        <f>ROUND(I145*H145,3)</f>
        <v>0</v>
      </c>
      <c r="K145" s="235" t="s">
        <v>125</v>
      </c>
      <c r="L145" s="239"/>
      <c r="M145" s="240" t="s">
        <v>1</v>
      </c>
      <c r="N145" s="241" t="s">
        <v>41</v>
      </c>
      <c r="O145" s="82"/>
      <c r="P145" s="228">
        <f>O145*H145</f>
        <v>0</v>
      </c>
      <c r="Q145" s="228">
        <v>0.00013999999999999999</v>
      </c>
      <c r="R145" s="228">
        <f>Q145*H145</f>
        <v>0.013999999999999999</v>
      </c>
      <c r="S145" s="228">
        <v>0</v>
      </c>
      <c r="T145" s="229">
        <f>S145*H145</f>
        <v>0</v>
      </c>
      <c r="AR145" s="230" t="s">
        <v>155</v>
      </c>
      <c r="AT145" s="230" t="s">
        <v>137</v>
      </c>
      <c r="AU145" s="230" t="s">
        <v>127</v>
      </c>
      <c r="AY145" s="13" t="s">
        <v>118</v>
      </c>
      <c r="BE145" s="231">
        <f>IF(N145="základná",J145,0)</f>
        <v>0</v>
      </c>
      <c r="BF145" s="231">
        <f>IF(N145="znížená",J145,0)</f>
        <v>0</v>
      </c>
      <c r="BG145" s="231">
        <f>IF(N145="zákl. prenesená",J145,0)</f>
        <v>0</v>
      </c>
      <c r="BH145" s="231">
        <f>IF(N145="zníž. prenesená",J145,0)</f>
        <v>0</v>
      </c>
      <c r="BI145" s="231">
        <f>IF(N145="nulová",J145,0)</f>
        <v>0</v>
      </c>
      <c r="BJ145" s="13" t="s">
        <v>127</v>
      </c>
      <c r="BK145" s="232">
        <f>ROUND(I145*H145,3)</f>
        <v>0</v>
      </c>
      <c r="BL145" s="13" t="s">
        <v>155</v>
      </c>
      <c r="BM145" s="230" t="s">
        <v>380</v>
      </c>
    </row>
    <row r="146" s="1" customFormat="1" ht="24" customHeight="1">
      <c r="B146" s="34"/>
      <c r="C146" s="220" t="s">
        <v>197</v>
      </c>
      <c r="D146" s="220" t="s">
        <v>121</v>
      </c>
      <c r="E146" s="221" t="s">
        <v>381</v>
      </c>
      <c r="F146" s="222" t="s">
        <v>382</v>
      </c>
      <c r="G146" s="223" t="s">
        <v>148</v>
      </c>
      <c r="H146" s="224">
        <v>966</v>
      </c>
      <c r="I146" s="225"/>
      <c r="J146" s="224">
        <f>ROUND(I146*H146,3)</f>
        <v>0</v>
      </c>
      <c r="K146" s="222" t="s">
        <v>125</v>
      </c>
      <c r="L146" s="39"/>
      <c r="M146" s="226" t="s">
        <v>1</v>
      </c>
      <c r="N146" s="227" t="s">
        <v>41</v>
      </c>
      <c r="O146" s="8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AR146" s="230" t="s">
        <v>149</v>
      </c>
      <c r="AT146" s="230" t="s">
        <v>121</v>
      </c>
      <c r="AU146" s="230" t="s">
        <v>127</v>
      </c>
      <c r="AY146" s="13" t="s">
        <v>118</v>
      </c>
      <c r="BE146" s="231">
        <f>IF(N146="základná",J146,0)</f>
        <v>0</v>
      </c>
      <c r="BF146" s="231">
        <f>IF(N146="znížená",J146,0)</f>
        <v>0</v>
      </c>
      <c r="BG146" s="231">
        <f>IF(N146="zákl. prenesená",J146,0)</f>
        <v>0</v>
      </c>
      <c r="BH146" s="231">
        <f>IF(N146="zníž. prenesená",J146,0)</f>
        <v>0</v>
      </c>
      <c r="BI146" s="231">
        <f>IF(N146="nulová",J146,0)</f>
        <v>0</v>
      </c>
      <c r="BJ146" s="13" t="s">
        <v>127</v>
      </c>
      <c r="BK146" s="232">
        <f>ROUND(I146*H146,3)</f>
        <v>0</v>
      </c>
      <c r="BL146" s="13" t="s">
        <v>149</v>
      </c>
      <c r="BM146" s="230" t="s">
        <v>383</v>
      </c>
    </row>
    <row r="147" s="1" customFormat="1" ht="24" customHeight="1">
      <c r="B147" s="34"/>
      <c r="C147" s="220" t="s">
        <v>193</v>
      </c>
      <c r="D147" s="220" t="s">
        <v>121</v>
      </c>
      <c r="E147" s="221" t="s">
        <v>384</v>
      </c>
      <c r="F147" s="222" t="s">
        <v>385</v>
      </c>
      <c r="G147" s="223" t="s">
        <v>148</v>
      </c>
      <c r="H147" s="224">
        <v>2</v>
      </c>
      <c r="I147" s="225"/>
      <c r="J147" s="224">
        <f>ROUND(I147*H147,3)</f>
        <v>0</v>
      </c>
      <c r="K147" s="222" t="s">
        <v>125</v>
      </c>
      <c r="L147" s="39"/>
      <c r="M147" s="226" t="s">
        <v>1</v>
      </c>
      <c r="N147" s="227" t="s">
        <v>41</v>
      </c>
      <c r="O147" s="8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AR147" s="230" t="s">
        <v>149</v>
      </c>
      <c r="AT147" s="230" t="s">
        <v>121</v>
      </c>
      <c r="AU147" s="230" t="s">
        <v>127</v>
      </c>
      <c r="AY147" s="13" t="s">
        <v>118</v>
      </c>
      <c r="BE147" s="231">
        <f>IF(N147="základná",J147,0)</f>
        <v>0</v>
      </c>
      <c r="BF147" s="231">
        <f>IF(N147="znížená",J147,0)</f>
        <v>0</v>
      </c>
      <c r="BG147" s="231">
        <f>IF(N147="zákl. prenesená",J147,0)</f>
        <v>0</v>
      </c>
      <c r="BH147" s="231">
        <f>IF(N147="zníž. prenesená",J147,0)</f>
        <v>0</v>
      </c>
      <c r="BI147" s="231">
        <f>IF(N147="nulová",J147,0)</f>
        <v>0</v>
      </c>
      <c r="BJ147" s="13" t="s">
        <v>127</v>
      </c>
      <c r="BK147" s="232">
        <f>ROUND(I147*H147,3)</f>
        <v>0</v>
      </c>
      <c r="BL147" s="13" t="s">
        <v>149</v>
      </c>
      <c r="BM147" s="230" t="s">
        <v>386</v>
      </c>
    </row>
    <row r="148" s="11" customFormat="1" ht="22.8" customHeight="1">
      <c r="B148" s="204"/>
      <c r="C148" s="205"/>
      <c r="D148" s="206" t="s">
        <v>74</v>
      </c>
      <c r="E148" s="218" t="s">
        <v>287</v>
      </c>
      <c r="F148" s="218" t="s">
        <v>288</v>
      </c>
      <c r="G148" s="205"/>
      <c r="H148" s="205"/>
      <c r="I148" s="208"/>
      <c r="J148" s="219">
        <f>BK148</f>
        <v>0</v>
      </c>
      <c r="K148" s="205"/>
      <c r="L148" s="210"/>
      <c r="M148" s="211"/>
      <c r="N148" s="212"/>
      <c r="O148" s="212"/>
      <c r="P148" s="213">
        <f>P149</f>
        <v>0</v>
      </c>
      <c r="Q148" s="212"/>
      <c r="R148" s="213">
        <f>R149</f>
        <v>0</v>
      </c>
      <c r="S148" s="212"/>
      <c r="T148" s="214">
        <f>T149</f>
        <v>0</v>
      </c>
      <c r="AR148" s="215" t="s">
        <v>129</v>
      </c>
      <c r="AT148" s="216" t="s">
        <v>74</v>
      </c>
      <c r="AU148" s="216" t="s">
        <v>83</v>
      </c>
      <c r="AY148" s="215" t="s">
        <v>118</v>
      </c>
      <c r="BK148" s="217">
        <f>BK149</f>
        <v>0</v>
      </c>
    </row>
    <row r="149" s="1" customFormat="1" ht="24" customHeight="1">
      <c r="B149" s="34"/>
      <c r="C149" s="220" t="s">
        <v>209</v>
      </c>
      <c r="D149" s="220" t="s">
        <v>121</v>
      </c>
      <c r="E149" s="221" t="s">
        <v>387</v>
      </c>
      <c r="F149" s="222" t="s">
        <v>388</v>
      </c>
      <c r="G149" s="223" t="s">
        <v>148</v>
      </c>
      <c r="H149" s="224">
        <v>534</v>
      </c>
      <c r="I149" s="225"/>
      <c r="J149" s="224">
        <f>ROUND(I149*H149,3)</f>
        <v>0</v>
      </c>
      <c r="K149" s="222" t="s">
        <v>125</v>
      </c>
      <c r="L149" s="39"/>
      <c r="M149" s="226" t="s">
        <v>1</v>
      </c>
      <c r="N149" s="227" t="s">
        <v>41</v>
      </c>
      <c r="O149" s="8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230" t="s">
        <v>149</v>
      </c>
      <c r="AT149" s="230" t="s">
        <v>121</v>
      </c>
      <c r="AU149" s="230" t="s">
        <v>127</v>
      </c>
      <c r="AY149" s="13" t="s">
        <v>118</v>
      </c>
      <c r="BE149" s="231">
        <f>IF(N149="základná",J149,0)</f>
        <v>0</v>
      </c>
      <c r="BF149" s="231">
        <f>IF(N149="znížená",J149,0)</f>
        <v>0</v>
      </c>
      <c r="BG149" s="231">
        <f>IF(N149="zákl. prenesená",J149,0)</f>
        <v>0</v>
      </c>
      <c r="BH149" s="231">
        <f>IF(N149="zníž. prenesená",J149,0)</f>
        <v>0</v>
      </c>
      <c r="BI149" s="231">
        <f>IF(N149="nulová",J149,0)</f>
        <v>0</v>
      </c>
      <c r="BJ149" s="13" t="s">
        <v>127</v>
      </c>
      <c r="BK149" s="232">
        <f>ROUND(I149*H149,3)</f>
        <v>0</v>
      </c>
      <c r="BL149" s="13" t="s">
        <v>149</v>
      </c>
      <c r="BM149" s="230" t="s">
        <v>389</v>
      </c>
    </row>
    <row r="150" s="11" customFormat="1" ht="25.92" customHeight="1">
      <c r="B150" s="204"/>
      <c r="C150" s="205"/>
      <c r="D150" s="206" t="s">
        <v>74</v>
      </c>
      <c r="E150" s="207" t="s">
        <v>299</v>
      </c>
      <c r="F150" s="207" t="s">
        <v>300</v>
      </c>
      <c r="G150" s="205"/>
      <c r="H150" s="205"/>
      <c r="I150" s="208"/>
      <c r="J150" s="209">
        <f>BK150</f>
        <v>0</v>
      </c>
      <c r="K150" s="205"/>
      <c r="L150" s="210"/>
      <c r="M150" s="211"/>
      <c r="N150" s="212"/>
      <c r="O150" s="212"/>
      <c r="P150" s="213">
        <f>SUM(P151:P152)</f>
        <v>0</v>
      </c>
      <c r="Q150" s="212"/>
      <c r="R150" s="213">
        <f>SUM(R151:R152)</f>
        <v>0</v>
      </c>
      <c r="S150" s="212"/>
      <c r="T150" s="214">
        <f>SUM(T151:T152)</f>
        <v>0</v>
      </c>
      <c r="AR150" s="215" t="s">
        <v>126</v>
      </c>
      <c r="AT150" s="216" t="s">
        <v>74</v>
      </c>
      <c r="AU150" s="216" t="s">
        <v>75</v>
      </c>
      <c r="AY150" s="215" t="s">
        <v>118</v>
      </c>
      <c r="BK150" s="217">
        <f>SUM(BK151:BK152)</f>
        <v>0</v>
      </c>
    </row>
    <row r="151" s="1" customFormat="1" ht="24" customHeight="1">
      <c r="B151" s="34"/>
      <c r="C151" s="220" t="s">
        <v>205</v>
      </c>
      <c r="D151" s="220" t="s">
        <v>121</v>
      </c>
      <c r="E151" s="221" t="s">
        <v>302</v>
      </c>
      <c r="F151" s="222" t="s">
        <v>390</v>
      </c>
      <c r="G151" s="223" t="s">
        <v>304</v>
      </c>
      <c r="H151" s="224">
        <v>50</v>
      </c>
      <c r="I151" s="225"/>
      <c r="J151" s="224">
        <f>ROUND(I151*H151,3)</f>
        <v>0</v>
      </c>
      <c r="K151" s="222" t="s">
        <v>125</v>
      </c>
      <c r="L151" s="39"/>
      <c r="M151" s="226" t="s">
        <v>1</v>
      </c>
      <c r="N151" s="227" t="s">
        <v>41</v>
      </c>
      <c r="O151" s="8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AR151" s="230" t="s">
        <v>305</v>
      </c>
      <c r="AT151" s="230" t="s">
        <v>121</v>
      </c>
      <c r="AU151" s="230" t="s">
        <v>83</v>
      </c>
      <c r="AY151" s="13" t="s">
        <v>118</v>
      </c>
      <c r="BE151" s="231">
        <f>IF(N151="základná",J151,0)</f>
        <v>0</v>
      </c>
      <c r="BF151" s="231">
        <f>IF(N151="znížená",J151,0)</f>
        <v>0</v>
      </c>
      <c r="BG151" s="231">
        <f>IF(N151="zákl. prenesená",J151,0)</f>
        <v>0</v>
      </c>
      <c r="BH151" s="231">
        <f>IF(N151="zníž. prenesená",J151,0)</f>
        <v>0</v>
      </c>
      <c r="BI151" s="231">
        <f>IF(N151="nulová",J151,0)</f>
        <v>0</v>
      </c>
      <c r="BJ151" s="13" t="s">
        <v>127</v>
      </c>
      <c r="BK151" s="232">
        <f>ROUND(I151*H151,3)</f>
        <v>0</v>
      </c>
      <c r="BL151" s="13" t="s">
        <v>305</v>
      </c>
      <c r="BM151" s="230" t="s">
        <v>391</v>
      </c>
    </row>
    <row r="152" s="1" customFormat="1" ht="24" customHeight="1">
      <c r="B152" s="34"/>
      <c r="C152" s="220" t="s">
        <v>201</v>
      </c>
      <c r="D152" s="220" t="s">
        <v>121</v>
      </c>
      <c r="E152" s="221" t="s">
        <v>308</v>
      </c>
      <c r="F152" s="222" t="s">
        <v>309</v>
      </c>
      <c r="G152" s="223" t="s">
        <v>304</v>
      </c>
      <c r="H152" s="224">
        <v>50</v>
      </c>
      <c r="I152" s="225"/>
      <c r="J152" s="224">
        <f>ROUND(I152*H152,3)</f>
        <v>0</v>
      </c>
      <c r="K152" s="222" t="s">
        <v>125</v>
      </c>
      <c r="L152" s="39"/>
      <c r="M152" s="242" t="s">
        <v>1</v>
      </c>
      <c r="N152" s="243" t="s">
        <v>41</v>
      </c>
      <c r="O152" s="244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AR152" s="230" t="s">
        <v>305</v>
      </c>
      <c r="AT152" s="230" t="s">
        <v>121</v>
      </c>
      <c r="AU152" s="230" t="s">
        <v>83</v>
      </c>
      <c r="AY152" s="13" t="s">
        <v>118</v>
      </c>
      <c r="BE152" s="231">
        <f>IF(N152="základná",J152,0)</f>
        <v>0</v>
      </c>
      <c r="BF152" s="231">
        <f>IF(N152="znížená",J152,0)</f>
        <v>0</v>
      </c>
      <c r="BG152" s="231">
        <f>IF(N152="zákl. prenesená",J152,0)</f>
        <v>0</v>
      </c>
      <c r="BH152" s="231">
        <f>IF(N152="zníž. prenesená",J152,0)</f>
        <v>0</v>
      </c>
      <c r="BI152" s="231">
        <f>IF(N152="nulová",J152,0)</f>
        <v>0</v>
      </c>
      <c r="BJ152" s="13" t="s">
        <v>127</v>
      </c>
      <c r="BK152" s="232">
        <f>ROUND(I152*H152,3)</f>
        <v>0</v>
      </c>
      <c r="BL152" s="13" t="s">
        <v>305</v>
      </c>
      <c r="BM152" s="230" t="s">
        <v>392</v>
      </c>
    </row>
    <row r="153" s="1" customFormat="1" ht="6.96" customHeight="1">
      <c r="B153" s="57"/>
      <c r="C153" s="58"/>
      <c r="D153" s="58"/>
      <c r="E153" s="58"/>
      <c r="F153" s="58"/>
      <c r="G153" s="58"/>
      <c r="H153" s="58"/>
      <c r="I153" s="169"/>
      <c r="J153" s="58"/>
      <c r="K153" s="58"/>
      <c r="L153" s="39"/>
    </row>
  </sheetData>
  <sheetProtection sheet="1" autoFilter="0" formatColumns="0" formatRows="0" objects="1" scenarios="1" spinCount="100000" saltValue="SaPrYaKRFG+7y+qvs4a5CrHCnCToOajAuxyDUMfmPQaOsrX2OupmZmNnUf9IQ6OHb975e3w/OjgoCih44CCsKw==" hashValue="0Knk0W4XCXyXMo+VLr2lvDCZLHlP3OrEtnWW1/gwpDMqAQClVrnjIKcbr0mjAiF7VWc66zt2SiT7YdNOpzaJ3Q==" algorithmName="SHA-512" password="CC35"/>
  <autoFilter ref="C119:K15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TONDA\Antonin</dc:creator>
  <cp:lastModifiedBy>TONDA\Antonin</cp:lastModifiedBy>
  <dcterms:created xsi:type="dcterms:W3CDTF">2019-05-19T20:41:09Z</dcterms:created>
  <dcterms:modified xsi:type="dcterms:W3CDTF">2019-05-19T20:41:11Z</dcterms:modified>
</cp:coreProperties>
</file>